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43ED834-207F-4890-A98B-35984C5FB07D}" xr6:coauthVersionLast="46" xr6:coauthVersionMax="46" xr10:uidLastSave="{00000000-0000-0000-0000-000000000000}"/>
  <bookViews>
    <workbookView xWindow="-108" yWindow="-108" windowWidth="23256" windowHeight="12576" tabRatio="766" firstSheet="2" activeTab="8" xr2:uid="{00000000-000D-0000-FFFF-FFFF00000000}"/>
  </bookViews>
  <sheets>
    <sheet name="MENU" sheetId="35" r:id="rId1"/>
    <sheet name="MANZANILLO via SHA" sheetId="122" r:id="rId2"/>
    <sheet name="WCSA via NGB" sheetId="112" r:id="rId3"/>
    <sheet name="COLON via TAO" sheetId="114" r:id="rId4"/>
    <sheet name="WCSA via TAO" sheetId="115" r:id="rId5"/>
    <sheet name="Panama+Caribbean via TAO" sheetId="113" r:id="rId6"/>
    <sheet name="S.AFRICA via SIN" sheetId="117" r:id="rId7"/>
    <sheet name="S.AMERICA via SIN" sheetId="116" r:id="rId8"/>
    <sheet name="EAST AFRICA via SIN" sheetId="120" r:id="rId9"/>
  </sheets>
  <definedNames>
    <definedName name="_xlnm._FilterDatabase" localSheetId="0" hidden="1">MENU!#REF!</definedName>
    <definedName name="_xlnm._FilterDatabase" localSheetId="6" hidden="1">'S.AFRICA via SIN'!#REF!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4" i="117" l="1"/>
  <c r="O24" i="117"/>
  <c r="R24" i="117" s="1"/>
  <c r="S24" i="117" s="1"/>
  <c r="I14" i="117"/>
  <c r="I8" i="117"/>
  <c r="I9" i="117"/>
  <c r="L13" i="115" l="1"/>
  <c r="K13" i="115"/>
  <c r="J13" i="115"/>
  <c r="I13" i="115"/>
  <c r="H13" i="115"/>
  <c r="H11" i="122"/>
  <c r="J17" i="120"/>
  <c r="S13" i="116"/>
  <c r="R13" i="116"/>
  <c r="M13" i="116"/>
  <c r="L13" i="116"/>
  <c r="K13" i="116"/>
  <c r="J13" i="116"/>
  <c r="P15" i="116"/>
  <c r="O15" i="116"/>
  <c r="N15" i="116"/>
  <c r="M15" i="116"/>
  <c r="L15" i="116"/>
  <c r="K15" i="116"/>
  <c r="I15" i="116"/>
  <c r="Q13" i="117"/>
  <c r="O13" i="117"/>
  <c r="N13" i="117" s="1"/>
  <c r="M13" i="117" s="1"/>
  <c r="P18" i="117"/>
  <c r="O18" i="117"/>
  <c r="R18" i="117" s="1"/>
  <c r="S18" i="117" s="1"/>
  <c r="J10" i="117"/>
  <c r="K10" i="117" s="1"/>
  <c r="L10" i="117" s="1"/>
  <c r="I26" i="117" l="1"/>
  <c r="C15" i="120"/>
  <c r="C24" i="116"/>
  <c r="C21" i="120" s="1"/>
  <c r="C23" i="116"/>
  <c r="C20" i="120" s="1"/>
  <c r="C20" i="116"/>
  <c r="C18" i="120" s="1"/>
  <c r="C19" i="116"/>
  <c r="C17" i="120" s="1"/>
  <c r="C16" i="116"/>
  <c r="C15" i="116"/>
  <c r="C14" i="120" s="1"/>
  <c r="C12" i="116"/>
  <c r="C12" i="120" s="1"/>
  <c r="C11" i="116"/>
  <c r="C11" i="120" s="1"/>
  <c r="B24" i="116"/>
  <c r="B21" i="120" s="1"/>
  <c r="B23" i="116"/>
  <c r="B20" i="120" s="1"/>
  <c r="A24" i="116"/>
  <c r="A21" i="120" s="1"/>
  <c r="A23" i="116"/>
  <c r="A20" i="120" s="1"/>
  <c r="B20" i="116"/>
  <c r="B18" i="120" s="1"/>
  <c r="B19" i="116"/>
  <c r="B17" i="120" s="1"/>
  <c r="A20" i="116"/>
  <c r="A18" i="120" s="1"/>
  <c r="A19" i="116"/>
  <c r="A17" i="120" s="1"/>
  <c r="B16" i="116"/>
  <c r="B15" i="120" s="1"/>
  <c r="B15" i="116"/>
  <c r="B14" i="120" s="1"/>
  <c r="A16" i="116"/>
  <c r="A15" i="120" s="1"/>
  <c r="A15" i="116"/>
  <c r="A14" i="120" s="1"/>
  <c r="B12" i="116"/>
  <c r="B12" i="120" s="1"/>
  <c r="B11" i="116"/>
  <c r="B11" i="120" s="1"/>
  <c r="A12" i="116"/>
  <c r="A12" i="120" s="1"/>
  <c r="A11" i="116"/>
  <c r="A11" i="120" s="1"/>
  <c r="A11" i="115" l="1"/>
  <c r="A11" i="113" s="1"/>
  <c r="B11" i="115"/>
  <c r="B11" i="113" s="1"/>
  <c r="A12" i="115"/>
  <c r="A12" i="113" s="1"/>
  <c r="B12" i="115"/>
  <c r="B12" i="113" s="1"/>
  <c r="A13" i="115"/>
  <c r="A13" i="113" s="1"/>
  <c r="B13" i="115"/>
  <c r="B13" i="113" s="1"/>
  <c r="C10" i="115"/>
  <c r="C10" i="113" s="1"/>
  <c r="D10" i="113" s="1"/>
  <c r="B10" i="115"/>
  <c r="B10" i="113" s="1"/>
  <c r="A10" i="115"/>
  <c r="A10" i="113" s="1"/>
  <c r="G10" i="112"/>
  <c r="F16" i="112"/>
  <c r="F13" i="112"/>
  <c r="E16" i="112"/>
  <c r="E13" i="112"/>
  <c r="F10" i="112"/>
  <c r="E10" i="112"/>
  <c r="C20" i="112"/>
  <c r="C17" i="112"/>
  <c r="C14" i="112"/>
  <c r="C11" i="112"/>
  <c r="B11" i="112"/>
  <c r="B17" i="112"/>
  <c r="B14" i="112"/>
  <c r="A20" i="112"/>
  <c r="A17" i="112"/>
  <c r="A14" i="112"/>
  <c r="A11" i="112"/>
  <c r="D20" i="122"/>
  <c r="J15" i="120" l="1"/>
  <c r="J11" i="120"/>
  <c r="J16" i="117"/>
  <c r="K16" i="117" s="1"/>
  <c r="L16" i="117" s="1"/>
  <c r="I21" i="117"/>
  <c r="E21" i="120"/>
  <c r="E20" i="120"/>
  <c r="E18" i="120"/>
  <c r="E17" i="120"/>
  <c r="E15" i="120"/>
  <c r="E14" i="120"/>
  <c r="Q31" i="117" l="1"/>
  <c r="O31" i="117"/>
  <c r="N31" i="117" s="1"/>
  <c r="M31" i="117" s="1"/>
  <c r="I15" i="117"/>
  <c r="O25" i="117"/>
  <c r="O19" i="117"/>
  <c r="J28" i="117" l="1"/>
  <c r="K28" i="117" s="1"/>
  <c r="L28" i="117" s="1"/>
  <c r="E24" i="116"/>
  <c r="E23" i="116"/>
  <c r="E20" i="116"/>
  <c r="E19" i="116"/>
  <c r="E16" i="116"/>
  <c r="E15" i="116"/>
  <c r="D11" i="112" l="1"/>
  <c r="E12" i="120"/>
  <c r="E11" i="120"/>
  <c r="E12" i="116"/>
  <c r="E11" i="116"/>
  <c r="N25" i="117"/>
  <c r="M25" i="117" s="1"/>
  <c r="N19" i="117"/>
  <c r="M19" i="117" s="1"/>
  <c r="Q19" i="117"/>
  <c r="L11" i="112"/>
  <c r="J20" i="120" l="1"/>
  <c r="Q25" i="117"/>
  <c r="D11" i="122"/>
  <c r="G17" i="122" l="1"/>
  <c r="G16" i="112" s="1"/>
  <c r="G13" i="112"/>
  <c r="D14" i="122"/>
  <c r="H12" i="114"/>
  <c r="H14" i="122"/>
  <c r="I19" i="116" l="1"/>
  <c r="L19" i="116"/>
  <c r="M19" i="116"/>
  <c r="N19" i="116"/>
  <c r="P19" i="116"/>
  <c r="O19" i="116"/>
  <c r="K19" i="116"/>
  <c r="H14" i="114"/>
  <c r="H13" i="114"/>
  <c r="I27" i="117"/>
  <c r="E11" i="117"/>
  <c r="E10" i="117"/>
  <c r="E17" i="117"/>
  <c r="E16" i="117"/>
  <c r="C11" i="115" l="1"/>
  <c r="E23" i="117"/>
  <c r="E22" i="117"/>
  <c r="C11" i="113" l="1"/>
  <c r="D11" i="113" s="1"/>
  <c r="D11" i="115"/>
  <c r="C12" i="115"/>
  <c r="E29" i="117"/>
  <c r="E28" i="117"/>
  <c r="C12" i="113" l="1"/>
  <c r="D12" i="113" s="1"/>
  <c r="D12" i="115"/>
  <c r="C13" i="115"/>
  <c r="H10" i="113"/>
  <c r="I10" i="113"/>
  <c r="J10" i="113"/>
  <c r="K10" i="113"/>
  <c r="L10" i="113"/>
  <c r="M10" i="113"/>
  <c r="N10" i="113" s="1"/>
  <c r="D13" i="115" l="1"/>
  <c r="C13" i="113"/>
  <c r="D13" i="113" s="1"/>
  <c r="G14" i="112"/>
  <c r="L14" i="112" s="1"/>
  <c r="I14" i="112" l="1"/>
  <c r="N14" i="112"/>
  <c r="M14" i="112"/>
  <c r="H14" i="112"/>
  <c r="D10" i="115"/>
  <c r="K11" i="115" l="1"/>
  <c r="L10" i="115"/>
  <c r="K10" i="115"/>
  <c r="J10" i="115"/>
  <c r="I10" i="115"/>
  <c r="H10" i="115"/>
  <c r="H11" i="114"/>
  <c r="M15" i="112"/>
  <c r="N12" i="112"/>
  <c r="M12" i="112"/>
  <c r="I12" i="112"/>
  <c r="H12" i="112"/>
  <c r="N11" i="112"/>
  <c r="M11" i="112"/>
  <c r="I11" i="112"/>
  <c r="H11" i="112"/>
  <c r="O10" i="112"/>
  <c r="H10" i="112"/>
  <c r="K10" i="112" s="1"/>
  <c r="O13" i="112"/>
  <c r="M10" i="112" l="1"/>
  <c r="J10" i="112"/>
  <c r="H11" i="115"/>
  <c r="N15" i="112"/>
  <c r="H13" i="112"/>
  <c r="K13" i="112" s="1"/>
  <c r="G17" i="112"/>
  <c r="L17" i="112" s="1"/>
  <c r="L11" i="115"/>
  <c r="H15" i="112"/>
  <c r="I11" i="115"/>
  <c r="J11" i="115"/>
  <c r="I15" i="112"/>
  <c r="M13" i="112" l="1"/>
  <c r="J13" i="112"/>
  <c r="I17" i="112"/>
  <c r="N17" i="112"/>
  <c r="H17" i="112"/>
  <c r="M17" i="112"/>
  <c r="H12" i="115"/>
  <c r="J12" i="115"/>
  <c r="K12" i="115"/>
  <c r="L12" i="115"/>
  <c r="I12" i="115"/>
  <c r="H18" i="112"/>
  <c r="M18" i="112"/>
  <c r="I18" i="112"/>
  <c r="N18" i="112"/>
  <c r="O16" i="112"/>
  <c r="H16" i="112"/>
  <c r="K16" i="112" s="1"/>
  <c r="M16" i="112" l="1"/>
  <c r="J16" i="112"/>
  <c r="H17" i="122"/>
  <c r="D17" i="122" l="1"/>
  <c r="D11" i="114"/>
  <c r="D12" i="114" s="1"/>
  <c r="D13" i="114" s="1"/>
  <c r="D14" i="114" s="1"/>
  <c r="I11" i="116" l="1"/>
  <c r="I10" i="120"/>
  <c r="H19" i="120"/>
  <c r="I20" i="117" l="1"/>
  <c r="I19" i="120"/>
  <c r="N11" i="116" l="1"/>
  <c r="L11" i="116" l="1"/>
  <c r="P11" i="116"/>
  <c r="K11" i="116"/>
  <c r="M11" i="116"/>
  <c r="O11" i="116"/>
  <c r="G11" i="113" l="1"/>
  <c r="J11" i="113" s="1"/>
  <c r="M11" i="113" l="1"/>
  <c r="N11" i="113" s="1"/>
  <c r="I11" i="113"/>
  <c r="L11" i="113"/>
  <c r="H11" i="113"/>
  <c r="K11" i="113"/>
  <c r="D14" i="112" l="1"/>
  <c r="D17" i="112" l="1"/>
  <c r="D20" i="112" l="1"/>
  <c r="I23" i="116" l="1"/>
  <c r="R17" i="116"/>
  <c r="L17" i="116"/>
  <c r="J17" i="116"/>
  <c r="M17" i="116"/>
  <c r="K17" i="116"/>
  <c r="S17" i="116"/>
  <c r="L23" i="116"/>
  <c r="K23" i="116"/>
  <c r="M24" i="116"/>
  <c r="K24" i="116"/>
  <c r="L24" i="116"/>
  <c r="J24" i="116"/>
  <c r="S24" i="116"/>
  <c r="R24" i="116"/>
  <c r="J21" i="117"/>
  <c r="O23" i="116" l="1"/>
  <c r="N23" i="116"/>
  <c r="M23" i="116"/>
  <c r="P23" i="116"/>
  <c r="G12" i="113" l="1"/>
  <c r="G13" i="113" l="1"/>
  <c r="M12" i="113"/>
  <c r="N12" i="113" s="1"/>
  <c r="I12" i="113"/>
  <c r="L12" i="113"/>
  <c r="H12" i="113"/>
  <c r="K12" i="113"/>
  <c r="J12" i="113"/>
  <c r="K13" i="113" l="1"/>
  <c r="I13" i="113"/>
  <c r="H13" i="113"/>
  <c r="J13" i="113"/>
  <c r="M13" i="113"/>
  <c r="N13" i="113" s="1"/>
  <c r="L13" i="113"/>
</calcChain>
</file>

<file path=xl/sharedStrings.xml><?xml version="1.0" encoding="utf-8"?>
<sst xmlns="http://schemas.openxmlformats.org/spreadsheetml/2006/main" count="721" uniqueCount="252">
  <si>
    <t>COSCO SHIPPING LINES (VIETNAM)</t>
  </si>
  <si>
    <t>CLICK HERE</t>
  </si>
  <si>
    <t>WCSA - (MANZANILLO, LAZARO CARDENAS, PUERTO QUETZAL, BUENAVENTURA, GUAYAQUIL, CALLAO, SAN ANTONIO via NINGBO)</t>
  </si>
  <si>
    <t>WCSA - ENSENADA, MANZANILLO (MEXICO), CALLAO, SAN ANTONIO via QINGDAO</t>
  </si>
  <si>
    <t>PANAMA &amp; CARIBBEAN - ENSENADA, MANZANILLO(MEXICO/PANAMA), CARTAGENA, KINGSTON, CAUCEDO, PORT OF SPAIN via TAO</t>
  </si>
  <si>
    <t>SOUTH AMERICA via SINGAPORE  (SANTOS,MONTEVIDEO,BUENOS AIRES , RIO DE JANEIRO, NAGEGANTES, PARANAGUA)</t>
  </si>
  <si>
    <t>SOUTH AFRICA (DURBAN, CAPE TOWN)</t>
  </si>
  <si>
    <t>EAST AFRICA (MOMBASA, DAR ES SALAAM)</t>
  </si>
  <si>
    <t xml:space="preserve">For rate inquiries, please contact : </t>
  </si>
  <si>
    <t xml:space="preserve">SAFI TOWER, 209 NGUYEN VAN THU STREET, DISTRICT 1, HO CHI MINH CITY </t>
  </si>
  <si>
    <t xml:space="preserve">TEL : 84.8.38290000        FAX : 84.8. 39307268 </t>
  </si>
  <si>
    <t>WEBSITE: WWW.COSCON.COM</t>
  </si>
  <si>
    <t>CENTRAL &amp; SOUTH AMERICA SERVICE (WCSA) via NGB</t>
  </si>
  <si>
    <t>ACAJUTLA/ SAN LORENZO/ CORINTO/ CALDERA via MANZANILLO,MX by FEEDER</t>
  </si>
  <si>
    <t>BACK TO MENU</t>
  </si>
  <si>
    <t>IQUIQUE via CALLAO (WSA2, WSA3, WSA4)</t>
  </si>
  <si>
    <t>FEEDER (CV2-N)</t>
  </si>
  <si>
    <t>ETD</t>
  </si>
  <si>
    <t>ETA</t>
  </si>
  <si>
    <t>INTENDED</t>
  </si>
  <si>
    <t>T/S NINGBO</t>
  </si>
  <si>
    <t>CAT LAI</t>
  </si>
  <si>
    <t>NINGBO</t>
  </si>
  <si>
    <t xml:space="preserve">CONNECTING VESSEL </t>
  </si>
  <si>
    <t>MANZANILLO, MX</t>
  </si>
  <si>
    <t>LAZARO CARDENAS</t>
  </si>
  <si>
    <t>BUENAVENTURA</t>
  </si>
  <si>
    <t>PUERTO QUETZAL</t>
  </si>
  <si>
    <t>CALLAO</t>
  </si>
  <si>
    <t>GUAYAQUIL</t>
  </si>
  <si>
    <t>SAN ANTONIO</t>
  </si>
  <si>
    <t>-</t>
  </si>
  <si>
    <t xml:space="preserve">ABOVE SAILING SCHEDULE IS SUBJECT TO CHANGE WITH /WITHOUT PRIOR NOTICE </t>
  </si>
  <si>
    <t>Remarks for closing time:</t>
  </si>
  <si>
    <t>14:00 FRI at CAT LAI</t>
  </si>
  <si>
    <t xml:space="preserve">        COSCO SHIPPING LINES (VIETNAM)</t>
  </si>
  <si>
    <t>Colon Container Terminal (transit service via AWE1)</t>
  </si>
  <si>
    <t>T/S QINGDAO</t>
  </si>
  <si>
    <t>TAO</t>
  </si>
  <si>
    <t>Colon Container Terminal</t>
  </si>
  <si>
    <t>MON</t>
  </si>
  <si>
    <t>SAT</t>
  </si>
  <si>
    <t>WCSA via QINGDAO</t>
  </si>
  <si>
    <t>VALPARAISO via CALLAO (STOP SVC FROM 8-MAY-19)</t>
  </si>
  <si>
    <t>ENSENADA</t>
  </si>
  <si>
    <t>MANZANILLO, MX
(ZLO03)</t>
  </si>
  <si>
    <t>LIRQUEN, CHILE</t>
  </si>
  <si>
    <t>SAN ANTONIO,
CHILE</t>
  </si>
  <si>
    <t>02:00 MON at CAT LAI</t>
  </si>
  <si>
    <t>PANAMA &amp; CARIBBEAN via TAO</t>
  </si>
  <si>
    <t>ALTAMIRA/VERACRUZ/PROGRESO via KINGSTON by FEEDER</t>
  </si>
  <si>
    <t>FEEDER (CV2-N &amp; CV2-E)</t>
  </si>
  <si>
    <t>MANZANILLO, MX (ZLO03)</t>
  </si>
  <si>
    <t>BALBOA
(BBA01)</t>
  </si>
  <si>
    <t>MANZANILLO, PANAMA (MZL01)</t>
  </si>
  <si>
    <t>CARTAGENA
(CTG02)</t>
  </si>
  <si>
    <t>KINGSTON
(KIG01)</t>
  </si>
  <si>
    <t>CAUCEDO
(CAU01)</t>
  </si>
  <si>
    <t>Shipments to Cuba will be transshipped at Cartagena instead of Manzanillo, Panama on CAX1 lines wef 1/Sep/2019.</t>
  </si>
  <si>
    <t>WSA</t>
  </si>
  <si>
    <t>WSA2</t>
  </si>
  <si>
    <t>WSA4</t>
  </si>
  <si>
    <t>CAX1 E</t>
  </si>
  <si>
    <t>SOUTH AMERICA SERVICE (ECSA) via SGP</t>
  </si>
  <si>
    <t>T/S SINGAPORE</t>
  </si>
  <si>
    <t>SIN</t>
  </si>
  <si>
    <t>RIO DE JANEIRO</t>
  </si>
  <si>
    <t>ITAGUAI</t>
  </si>
  <si>
    <t>SANTOS</t>
  </si>
  <si>
    <t>PARANAGUA</t>
  </si>
  <si>
    <t>NAVEGANTES</t>
  </si>
  <si>
    <t>MONTEVIDEO</t>
  </si>
  <si>
    <t>BUENOS AIRES</t>
  </si>
  <si>
    <t>RIO GRANDE</t>
  </si>
  <si>
    <t>IMBITUBA</t>
  </si>
  <si>
    <t>ITAJAI</t>
  </si>
  <si>
    <t>ITAPOA</t>
  </si>
  <si>
    <t xml:space="preserve">08:00 AM SAT in CAT LAI (SUN Feeder) </t>
  </si>
  <si>
    <t>07:00 AM SUN in CAT LAI</t>
  </si>
  <si>
    <t>As per updated info,  extra loader M/V "XIN WU HAN" 098W/E (ESA2 RSS 098 W) ETD SIN 14 SEP will not call Buenos Aires this time, other ports remain unchanges.</t>
  </si>
  <si>
    <t>(JOHANNESBURG &amp; PRETORIA via DURBAN by RAIL)</t>
  </si>
  <si>
    <t>DURBAN</t>
  </si>
  <si>
    <t>CAPE TOWN</t>
  </si>
  <si>
    <t>POINTE NOIRE</t>
  </si>
  <si>
    <t>CONNECTING VESSEL</t>
  </si>
  <si>
    <t>APAPA</t>
  </si>
  <si>
    <t>TINCAN</t>
  </si>
  <si>
    <t>TEMA (MPS New Terminal 3)</t>
  </si>
  <si>
    <t>LOME</t>
  </si>
  <si>
    <t>ABIDJAN</t>
  </si>
  <si>
    <t>COTONOU</t>
  </si>
  <si>
    <t>ONNE</t>
  </si>
  <si>
    <t>MOMBASA</t>
  </si>
  <si>
    <t>ESA</t>
  </si>
  <si>
    <t>ESA2</t>
  </si>
  <si>
    <t>ZAX3</t>
  </si>
  <si>
    <t xml:space="preserve">ZAX2 </t>
  </si>
  <si>
    <t>WAX2</t>
  </si>
  <si>
    <t>WAX3</t>
  </si>
  <si>
    <t>WAX4</t>
  </si>
  <si>
    <t>WAX1</t>
  </si>
  <si>
    <t>AFRICA&amp; SOUTH  EAST AMERICA SERVICE</t>
  </si>
  <si>
    <r>
      <t xml:space="preserve">For booking inquiries, please contact : </t>
    </r>
    <r>
      <rPr>
        <b/>
        <u/>
        <sz val="11"/>
        <color indexed="12"/>
        <rFont val="Arial"/>
        <family val="2"/>
      </rPr>
      <t>sgn.oth.cus@coscon.com</t>
    </r>
  </si>
  <si>
    <r>
      <t xml:space="preserve">For rate inquiries, please contact : </t>
    </r>
    <r>
      <rPr>
        <b/>
        <u/>
        <sz val="11"/>
        <color indexed="12"/>
        <rFont val="Arial"/>
        <family val="2"/>
      </rPr>
      <t>msdsgn@coscon.com</t>
    </r>
  </si>
  <si>
    <t>COLON CONTAINER TERMINAL via QINGDAO</t>
  </si>
  <si>
    <t>PORT OF SPAIN 
(via CAUCEDO)</t>
  </si>
  <si>
    <r>
      <rPr>
        <b/>
        <sz val="14"/>
        <color indexed="10"/>
        <rFont val="Arial"/>
        <family val="2"/>
      </rPr>
      <t xml:space="preserve">VALPARAISO via CALLAO </t>
    </r>
    <r>
      <rPr>
        <b/>
        <sz val="14"/>
        <color indexed="12"/>
        <rFont val="Arial"/>
        <family val="2"/>
      </rPr>
      <t>(</t>
    </r>
    <r>
      <rPr>
        <b/>
        <sz val="14"/>
        <color indexed="10"/>
        <rFont val="Arial"/>
        <family val="2"/>
      </rPr>
      <t>STOP SVC FROM 8-MAY-19</t>
    </r>
    <r>
      <rPr>
        <b/>
        <sz val="14"/>
        <color indexed="12"/>
        <rFont val="Arial"/>
        <family val="2"/>
      </rPr>
      <t>) / BUNAVENTURA</t>
    </r>
  </si>
  <si>
    <t>WEST AFRICA via PKL (APAPA, TINCAN, TEMA)</t>
  </si>
  <si>
    <t>WSA3-E</t>
  </si>
  <si>
    <t>EAX1-W</t>
  </si>
  <si>
    <t>Dar-es-salaam</t>
  </si>
  <si>
    <t>SOUTH AFRICA + SOUTH WEST AFRICA + WEST AFRICA SERVICE via SGP</t>
  </si>
  <si>
    <r>
      <t>LUANDA(Sogester)
(</t>
    </r>
    <r>
      <rPr>
        <b/>
        <sz val="11"/>
        <color rgb="FFFF0000"/>
        <rFont val="Arial"/>
        <family val="2"/>
      </rPr>
      <t>LDA01</t>
    </r>
    <r>
      <rPr>
        <b/>
        <sz val="11"/>
        <rFont val="Arial"/>
        <family val="2"/>
      </rPr>
      <t>)</t>
    </r>
  </si>
  <si>
    <t>AWE1-E</t>
  </si>
  <si>
    <t>EAX2-W</t>
  </si>
  <si>
    <t>MANZANILLO, MX via SHA (WSA Service)</t>
  </si>
  <si>
    <t>SHANGHAI</t>
  </si>
  <si>
    <t>MANZANILLO, MX (ZLO04)</t>
  </si>
  <si>
    <t>WSA-E</t>
  </si>
  <si>
    <t>BLANK SAILING</t>
  </si>
  <si>
    <t>22:00 FRI in TCHP // 04:00 AM FRI in CAT LAI // 22:00 PM THU at TRANSIMEX, TANAMEXCO (don’t accept ICD PHUOCLONG /BINHDUONG)</t>
  </si>
  <si>
    <t>CSCL LIMA</t>
  </si>
  <si>
    <t>SANTA LOUKIA</t>
  </si>
  <si>
    <t>CAPE FAWLEY</t>
  </si>
  <si>
    <t>ZHONG HANG SHENG</t>
  </si>
  <si>
    <t>FEEDER
(VSX - VTS - IHX)</t>
  </si>
  <si>
    <t>BALBOA</t>
  </si>
  <si>
    <t>NZ NINGBO</t>
  </si>
  <si>
    <t>SUN</t>
  </si>
  <si>
    <t>FEEDER
(QVS - VTS - IHX)</t>
  </si>
  <si>
    <t>MAERSK NEW DELHI</t>
  </si>
  <si>
    <t>070N</t>
  </si>
  <si>
    <t>JINYUNHE</t>
  </si>
  <si>
    <t>FEEDER (CV2 E)</t>
  </si>
  <si>
    <t>005E</t>
  </si>
  <si>
    <t>053E</t>
  </si>
  <si>
    <t>AS PENELOPE</t>
  </si>
  <si>
    <t>092N</t>
  </si>
  <si>
    <t>EVER LIBRA</t>
  </si>
  <si>
    <t>0551-059E</t>
  </si>
  <si>
    <t>EVER ELITE</t>
  </si>
  <si>
    <t>0451-154E</t>
  </si>
  <si>
    <t>0MHA1E1MA</t>
  </si>
  <si>
    <t>CMA CGM MUMBAI</t>
  </si>
  <si>
    <t>APL SOUTHAMPTON</t>
  </si>
  <si>
    <t>0VCAXE1MA</t>
  </si>
  <si>
    <t>1037E</t>
  </si>
  <si>
    <t>1036E</t>
  </si>
  <si>
    <t>144E</t>
  </si>
  <si>
    <t>OOCL HO CHI MINH CITY</t>
  </si>
  <si>
    <t>0PPB3E1MA</t>
  </si>
  <si>
    <t>0PPB5E1MA</t>
  </si>
  <si>
    <t>APL YANGSHAN</t>
  </si>
  <si>
    <t>0PPB7E1MA</t>
  </si>
  <si>
    <t>COSCO GUANGZHOU</t>
  </si>
  <si>
    <t>SPIRIT OF CAPE TOWN</t>
  </si>
  <si>
    <t>002S</t>
  </si>
  <si>
    <t>150W</t>
  </si>
  <si>
    <t>CELSIUS BRICKELL</t>
  </si>
  <si>
    <t>LAKONIA</t>
  </si>
  <si>
    <t>148W</t>
  </si>
  <si>
    <t>149W</t>
  </si>
  <si>
    <t>007N</t>
  </si>
  <si>
    <t>372N</t>
  </si>
  <si>
    <t>141N</t>
  </si>
  <si>
    <t>AS PAMELA</t>
  </si>
  <si>
    <t>EVER LOADING</t>
  </si>
  <si>
    <t>048E</t>
  </si>
  <si>
    <t>YM UTILITY</t>
  </si>
  <si>
    <t>075E</t>
  </si>
  <si>
    <t>KOTA PUSAKA</t>
  </si>
  <si>
    <t>016E</t>
  </si>
  <si>
    <t>XIN FU ZHOU</t>
  </si>
  <si>
    <t>069E</t>
  </si>
  <si>
    <t>117E</t>
  </si>
  <si>
    <t>COSCO NEW YORK</t>
  </si>
  <si>
    <t>HENG HUI 6</t>
  </si>
  <si>
    <t>XIN YANG PU</t>
  </si>
  <si>
    <t>CMA CGM TUTICORIN</t>
  </si>
  <si>
    <t>0MHA3E1MA</t>
  </si>
  <si>
    <t>CMA CGM CHENNAI</t>
  </si>
  <si>
    <t>0MHA5E1MA</t>
  </si>
  <si>
    <t>035E</t>
  </si>
  <si>
    <t>092E</t>
  </si>
  <si>
    <t>007E</t>
  </si>
  <si>
    <t>141E</t>
  </si>
  <si>
    <t>APL SALALAH</t>
  </si>
  <si>
    <t>CSCL LONG BEACH</t>
  </si>
  <si>
    <t>EVER LOVELY</t>
  </si>
  <si>
    <t>EVER FAITH</t>
  </si>
  <si>
    <t>1039E</t>
  </si>
  <si>
    <t>EVER FORE</t>
  </si>
  <si>
    <t>183S</t>
  </si>
  <si>
    <t>064S</t>
  </si>
  <si>
    <t>120S</t>
  </si>
  <si>
    <t>BLANK</t>
  </si>
  <si>
    <t>003S</t>
  </si>
  <si>
    <t>184S</t>
  </si>
  <si>
    <t>121S</t>
  </si>
  <si>
    <t>KOTA LAWA</t>
  </si>
  <si>
    <t>070W</t>
  </si>
  <si>
    <t>COSCO ASHDOD</t>
  </si>
  <si>
    <t>069W</t>
  </si>
  <si>
    <t>COSCO SURABAYA</t>
  </si>
  <si>
    <t>103W</t>
  </si>
  <si>
    <t>COSCO AQABA</t>
  </si>
  <si>
    <t>063W</t>
  </si>
  <si>
    <t>COSCO WELLINGTON</t>
  </si>
  <si>
    <t>SEAMAX STAMFORD</t>
  </si>
  <si>
    <t>129W</t>
  </si>
  <si>
    <t>BEAR MOUNTAIN BRIDGE</t>
  </si>
  <si>
    <t>100W</t>
  </si>
  <si>
    <t>ITAL UNIVERSO</t>
  </si>
  <si>
    <t>151W</t>
  </si>
  <si>
    <t>078W</t>
  </si>
  <si>
    <t>GIALOVA</t>
  </si>
  <si>
    <t>HARPY HUNTER</t>
  </si>
  <si>
    <t>RHL CONCORDIA</t>
  </si>
  <si>
    <t>114W</t>
  </si>
  <si>
    <t>SEASPAN KYOTO</t>
  </si>
  <si>
    <t>091W</t>
  </si>
  <si>
    <t>STAMATIS B</t>
  </si>
  <si>
    <t>BAHAMAS</t>
  </si>
  <si>
    <t>CSCL AFRICA</t>
  </si>
  <si>
    <t>050W</t>
  </si>
  <si>
    <t>MAERSK AMAZON</t>
  </si>
  <si>
    <t>APL CHARLESTON</t>
  </si>
  <si>
    <t>04FB3W1MA</t>
  </si>
  <si>
    <t>COSCO SHIPPING RHINE</t>
  </si>
  <si>
    <t>024W</t>
  </si>
  <si>
    <t>COSCO SHIPPING DANUBE</t>
  </si>
  <si>
    <t>030W</t>
  </si>
  <si>
    <t xml:space="preserve">	
EVER LIFTING</t>
  </si>
  <si>
    <t>1464-043W</t>
  </si>
  <si>
    <t>EVER LAUREL</t>
  </si>
  <si>
    <t>1464-049W</t>
  </si>
  <si>
    <t>CARDIFF</t>
  </si>
  <si>
    <t>0BDB6W1MA</t>
  </si>
  <si>
    <t>KOTA LIMA</t>
  </si>
  <si>
    <t>0002W</t>
  </si>
  <si>
    <t xml:space="preserve">	
EVER URBAN</t>
  </si>
  <si>
    <t>0143-166W</t>
  </si>
  <si>
    <t>EXPRESS SPAIN</t>
  </si>
  <si>
    <t>1922W</t>
  </si>
  <si>
    <t>CELSIUS BOSTON</t>
  </si>
  <si>
    <t>COSCO FUZHOU</t>
  </si>
  <si>
    <t>116W</t>
  </si>
  <si>
    <t>AREOPOLIS</t>
  </si>
  <si>
    <t>419W</t>
  </si>
  <si>
    <t>MAERSK NINGBO</t>
  </si>
  <si>
    <t>075W</t>
  </si>
  <si>
    <t>041W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</si>
</sst>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dd/mm"/>
    <numFmt numFmtId="165" formatCode="&quot;Lilium V.&quot;#&quot;S&quot;"/>
    <numFmt numFmtId="166" formatCode="[$-409]d\-mmm;@"/>
    <numFmt numFmtId="167" formatCode="[$€-C07]\ #,##0"/>
    <numFmt numFmtId="168" formatCode="[$-409]d/mmm;@"/>
  </numFmts>
  <fonts count="92">
    <font>
      <sz val="12"/>
      <name val=".VnTime"/>
      <family val="2"/>
    </font>
    <font>
      <sz val="10"/>
      <name val="Arial"/>
      <family val="2"/>
    </font>
    <font>
      <sz val="10"/>
      <color indexed="8"/>
      <name val="Times New Roman"/>
      <family val="1"/>
    </font>
    <font>
      <sz val="10"/>
      <name val="Arial"/>
      <family val="2"/>
    </font>
    <font>
      <u/>
      <sz val="7.5"/>
      <color indexed="12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b/>
      <sz val="14"/>
      <color indexed="8"/>
      <name val="Arial"/>
      <family val="2"/>
    </font>
    <font>
      <sz val="14"/>
      <color indexed="10"/>
      <name val="Arial"/>
      <family val="2"/>
    </font>
    <font>
      <sz val="8"/>
      <name val=".VnTime"/>
      <family val="2"/>
    </font>
    <font>
      <sz val="11"/>
      <name val="바탕체"/>
      <family val="1"/>
      <charset val="129"/>
    </font>
    <font>
      <sz val="12"/>
      <name val="宋体"/>
      <charset val="134"/>
    </font>
    <font>
      <sz val="11"/>
      <color indexed="10"/>
      <name val="Arial"/>
      <family val="2"/>
    </font>
    <font>
      <sz val="12"/>
      <name val=".VnTime"/>
      <family val="2"/>
    </font>
    <font>
      <sz val="12"/>
      <name val="Times New Roman"/>
      <family val="1"/>
    </font>
    <font>
      <sz val="10"/>
      <color indexed="17"/>
      <name val="Arial"/>
      <family val="2"/>
    </font>
    <font>
      <b/>
      <sz val="14"/>
      <color indexed="17"/>
      <name val="Arial"/>
      <family val="2"/>
    </font>
    <font>
      <sz val="11"/>
      <color indexed="8"/>
      <name val="宋体"/>
      <charset val="134"/>
    </font>
    <font>
      <sz val="12"/>
      <name val="宋体"/>
      <family val="3"/>
      <charset val="134"/>
    </font>
    <font>
      <sz val="11"/>
      <color indexed="9"/>
      <name val="宋体"/>
      <charset val="134"/>
    </font>
    <font>
      <sz val="10"/>
      <color indexed="8"/>
      <name val="Times New Roman"/>
      <family val="2"/>
      <charset val="238"/>
    </font>
    <font>
      <sz val="10"/>
      <name val="Times New Roman CE"/>
      <charset val="238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color indexed="20"/>
      <name val="Arial"/>
      <family val="2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62"/>
      <name val="Cambria"/>
      <family val="1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1"/>
      <color indexed="17"/>
      <name val="Arial"/>
      <family val="2"/>
    </font>
    <font>
      <b/>
      <sz val="11"/>
      <name val="Arial"/>
      <family val="2"/>
    </font>
    <font>
      <b/>
      <sz val="11"/>
      <color rgb="FF00B0F0"/>
      <name val="Arial"/>
      <family val="2"/>
    </font>
    <font>
      <b/>
      <sz val="11"/>
      <color theme="1"/>
      <name val="Arial"/>
      <family val="2"/>
    </font>
    <font>
      <b/>
      <sz val="11"/>
      <color theme="9" tint="-0.499984740745262"/>
      <name val="Arial"/>
      <family val="2"/>
    </font>
    <font>
      <b/>
      <u/>
      <sz val="14"/>
      <color indexed="8"/>
      <name val="Arial"/>
      <family val="2"/>
    </font>
    <font>
      <b/>
      <sz val="14"/>
      <name val="Arial"/>
      <family val="2"/>
    </font>
    <font>
      <b/>
      <u/>
      <sz val="14"/>
      <color indexed="12"/>
      <name val="Arial"/>
      <family val="2"/>
    </font>
    <font>
      <u/>
      <sz val="14"/>
      <color indexed="12"/>
      <name val="Arial"/>
      <family val="2"/>
    </font>
    <font>
      <b/>
      <u/>
      <sz val="14"/>
      <color indexed="57"/>
      <name val="Arial"/>
      <family val="2"/>
    </font>
    <font>
      <b/>
      <u/>
      <sz val="14"/>
      <name val="Arial"/>
      <family val="2"/>
    </font>
    <font>
      <i/>
      <u/>
      <sz val="14"/>
      <color indexed="8"/>
      <name val="Arial"/>
      <family val="2"/>
    </font>
    <font>
      <b/>
      <sz val="26"/>
      <color indexed="12"/>
      <name val="Arial"/>
      <family val="2"/>
    </font>
    <font>
      <b/>
      <sz val="11"/>
      <color indexed="12"/>
      <name val="Arial"/>
      <family val="2"/>
    </font>
    <font>
      <sz val="11"/>
      <color indexed="8"/>
      <name val="Arial"/>
      <family val="2"/>
    </font>
    <font>
      <b/>
      <sz val="11"/>
      <color indexed="10"/>
      <name val="Arial"/>
      <family val="2"/>
    </font>
    <font>
      <b/>
      <u/>
      <sz val="11"/>
      <color indexed="17"/>
      <name val="Arial"/>
      <family val="2"/>
    </font>
    <font>
      <b/>
      <sz val="11"/>
      <color rgb="FFFF0000"/>
      <name val="Arial"/>
      <family val="2"/>
    </font>
    <font>
      <b/>
      <sz val="11"/>
      <color indexed="16"/>
      <name val="Arial"/>
      <family val="2"/>
    </font>
    <font>
      <sz val="11"/>
      <color indexed="16"/>
      <name val="Arial"/>
      <family val="2"/>
    </font>
    <font>
      <b/>
      <sz val="11"/>
      <color rgb="FF0070C0"/>
      <name val="Arial"/>
      <family val="2"/>
    </font>
    <font>
      <b/>
      <sz val="11"/>
      <color indexed="14"/>
      <name val="Arial"/>
      <family val="2"/>
    </font>
    <font>
      <sz val="11"/>
      <color indexed="14"/>
      <name val="Arial"/>
      <family val="2"/>
    </font>
    <font>
      <b/>
      <sz val="11"/>
      <color indexed="62"/>
      <name val="Arial"/>
      <family val="2"/>
    </font>
    <font>
      <b/>
      <i/>
      <sz val="11"/>
      <color theme="9" tint="-0.499984740745262"/>
      <name val="Arial"/>
      <family val="2"/>
    </font>
    <font>
      <b/>
      <u/>
      <sz val="11"/>
      <color indexed="8"/>
      <name val="Arial"/>
      <family val="2"/>
    </font>
    <font>
      <i/>
      <sz val="11"/>
      <color indexed="10"/>
      <name val="Arial"/>
      <family val="2"/>
    </font>
    <font>
      <i/>
      <sz val="11"/>
      <color indexed="12"/>
      <name val="Arial"/>
      <family val="2"/>
    </font>
    <font>
      <b/>
      <sz val="11"/>
      <color indexed="40"/>
      <name val="Arial"/>
      <family val="2"/>
    </font>
    <font>
      <b/>
      <u/>
      <sz val="11"/>
      <color indexed="12"/>
      <name val="Arial"/>
      <family val="2"/>
    </font>
    <font>
      <i/>
      <sz val="11"/>
      <color indexed="16"/>
      <name val="Arial"/>
      <family val="2"/>
    </font>
    <font>
      <b/>
      <sz val="11"/>
      <color rgb="FF0000FF"/>
      <name val="Arial"/>
      <family val="2"/>
    </font>
    <font>
      <b/>
      <sz val="11"/>
      <color rgb="FF00B050"/>
      <name val="Arial"/>
      <family val="2"/>
    </font>
    <font>
      <b/>
      <sz val="11"/>
      <color rgb="FF008000"/>
      <name val="Arial"/>
      <family val="2"/>
    </font>
    <font>
      <b/>
      <sz val="11"/>
      <color rgb="FF006600"/>
      <name val="Arial"/>
      <family val="2"/>
    </font>
    <font>
      <sz val="11"/>
      <color theme="1"/>
      <name val="Arial"/>
      <family val="2"/>
    </font>
    <font>
      <i/>
      <sz val="11"/>
      <color indexed="60"/>
      <name val="Arial"/>
      <family val="2"/>
    </font>
    <font>
      <i/>
      <u/>
      <sz val="11"/>
      <color indexed="10"/>
      <name val="Arial"/>
      <family val="2"/>
    </font>
    <font>
      <i/>
      <u/>
      <sz val="11"/>
      <color indexed="8"/>
      <name val="Arial"/>
      <family val="2"/>
    </font>
    <font>
      <b/>
      <i/>
      <sz val="11"/>
      <color rgb="FFFF0000"/>
      <name val="Arial"/>
      <family val="2"/>
    </font>
    <font>
      <b/>
      <sz val="11"/>
      <color theme="8" tint="-0.249977111117893"/>
      <name val="Arial"/>
      <family val="2"/>
    </font>
    <font>
      <b/>
      <sz val="11"/>
      <color rgb="FFFF0066"/>
      <name val="Arial"/>
      <family val="2"/>
    </font>
    <font>
      <b/>
      <u/>
      <sz val="14"/>
      <color rgb="FF0000FF"/>
      <name val="Arial"/>
      <family val="2"/>
    </font>
    <font>
      <b/>
      <u/>
      <sz val="11"/>
      <color rgb="FF00B050"/>
      <name val="Arial"/>
      <family val="2"/>
    </font>
    <font>
      <b/>
      <sz val="14"/>
      <color rgb="FFFF0000"/>
      <name val="Arial"/>
      <family val="2"/>
    </font>
    <font>
      <sz val="11"/>
      <color rgb="FF00B050"/>
      <name val="Arial"/>
      <family val="2"/>
    </font>
    <font>
      <b/>
      <sz val="11"/>
      <color rgb="FFCC0066"/>
      <name val="Arial"/>
      <family val="2"/>
    </font>
    <font>
      <b/>
      <sz val="11"/>
      <color theme="0"/>
      <name val="Arial"/>
      <family val="2"/>
    </font>
    <font>
      <b/>
      <sz val="11"/>
      <color rgb="FF7030A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rgb="FFFFFF00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auto="1"/>
        <bgColor indexed="64"/>
      </patternFill>
    </fill>
    <fill>
      <patternFill patternType="lightUp"/>
    </fill>
    <fill>
      <patternFill patternType="solid">
        <fgColor theme="0"/>
        <bgColor theme="0"/>
      </patternFill>
    </fill>
    <fill>
      <patternFill patternType="lightDown">
        <fgColor auto="1"/>
      </patternFill>
    </fill>
    <fill>
      <patternFill patternType="solid">
        <fgColor rgb="FFFF0000"/>
        <bgColor indexed="9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FF0000"/>
      </left>
      <right/>
      <top/>
      <bottom/>
      <diagonal/>
    </border>
    <border>
      <left style="mediumDashDotDot">
        <color auto="1"/>
      </left>
      <right/>
      <top style="mediumDashDotDot">
        <color auto="1"/>
      </top>
      <bottom style="mediumDashDotDot">
        <color auto="1"/>
      </bottom>
      <diagonal/>
    </border>
    <border>
      <left/>
      <right/>
      <top style="mediumDashDotDot">
        <color auto="1"/>
      </top>
      <bottom style="mediumDashDotDot">
        <color auto="1"/>
      </bottom>
      <diagonal/>
    </border>
    <border>
      <left/>
      <right style="mediumDashDotDot">
        <color auto="1"/>
      </right>
      <top style="mediumDashDotDot">
        <color auto="1"/>
      </top>
      <bottom style="mediumDashDot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38">
    <xf numFmtId="0" fontId="0" fillId="0" borderId="0"/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22" fillId="0" borderId="0"/>
    <xf numFmtId="167" fontId="22" fillId="0" borderId="0"/>
    <xf numFmtId="167" fontId="2" fillId="0" borderId="0"/>
    <xf numFmtId="167" fontId="23" fillId="0" borderId="0"/>
    <xf numFmtId="0" fontId="12" fillId="0" borderId="0"/>
    <xf numFmtId="0" fontId="16" fillId="0" borderId="0"/>
    <xf numFmtId="0" fontId="24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25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13" fillId="0" borderId="0"/>
    <xf numFmtId="0" fontId="13" fillId="0" borderId="0"/>
    <xf numFmtId="0" fontId="20" fillId="0" borderId="0"/>
    <xf numFmtId="0" fontId="20" fillId="0" borderId="0"/>
    <xf numFmtId="168" fontId="20" fillId="0" borderId="0"/>
    <xf numFmtId="0" fontId="3" fillId="0" borderId="0"/>
    <xf numFmtId="0" fontId="13" fillId="0" borderId="0">
      <alignment vertical="center"/>
    </xf>
    <xf numFmtId="0" fontId="21" fillId="2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/>
    <xf numFmtId="0" fontId="32" fillId="22" borderId="2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9" fillId="4" borderId="5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10" borderId="1" applyNumberFormat="0" applyAlignment="0" applyProtection="0">
      <alignment vertical="center"/>
    </xf>
    <xf numFmtId="0" fontId="37" fillId="2" borderId="1" applyNumberFormat="0" applyAlignment="0" applyProtection="0">
      <alignment vertical="center"/>
    </xf>
    <xf numFmtId="0" fontId="38" fillId="10" borderId="6" applyNumberFormat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0" borderId="4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09">
    <xf numFmtId="0" fontId="0" fillId="0" borderId="0" xfId="0"/>
    <xf numFmtId="0" fontId="44" fillId="24" borderId="0" xfId="135" applyFont="1" applyFill="1" applyBorder="1" applyAlignment="1">
      <alignment vertical="center"/>
    </xf>
    <xf numFmtId="0" fontId="8" fillId="0" borderId="0" xfId="23" applyFont="1" applyFill="1"/>
    <xf numFmtId="16" fontId="9" fillId="0" borderId="0" xfId="28" applyNumberFormat="1" applyFont="1" applyFill="1" applyBorder="1" applyAlignment="1">
      <alignment horizontal="center" vertical="center"/>
    </xf>
    <xf numFmtId="0" fontId="9" fillId="0" borderId="0" xfId="26" applyFont="1" applyFill="1" applyAlignment="1">
      <alignment horizontal="left" vertical="center"/>
    </xf>
    <xf numFmtId="0" fontId="7" fillId="0" borderId="0" xfId="0" applyFont="1" applyFill="1"/>
    <xf numFmtId="0" fontId="7" fillId="0" borderId="0" xfId="26" applyFont="1" applyFill="1" applyAlignment="1">
      <alignment vertical="center"/>
    </xf>
    <xf numFmtId="0" fontId="8" fillId="0" borderId="0" xfId="23" applyFont="1" applyFill="1" applyAlignment="1">
      <alignment vertical="center"/>
    </xf>
    <xf numFmtId="0" fontId="7" fillId="0" borderId="0" xfId="28" applyFont="1" applyFill="1" applyAlignment="1">
      <alignment vertical="center"/>
    </xf>
    <xf numFmtId="16" fontId="9" fillId="0" borderId="0" xfId="28" quotePrefix="1" applyNumberFormat="1" applyFont="1" applyFill="1" applyBorder="1" applyAlignment="1">
      <alignment horizontal="center" vertical="center"/>
    </xf>
    <xf numFmtId="0" fontId="6" fillId="0" borderId="0" xfId="25" applyFont="1" applyFill="1" applyBorder="1" applyAlignment="1">
      <alignment horizontal="center"/>
    </xf>
    <xf numFmtId="0" fontId="10" fillId="0" borderId="0" xfId="25" applyFont="1" applyFill="1"/>
    <xf numFmtId="166" fontId="6" fillId="0" borderId="0" xfId="24" applyNumberFormat="1" applyFont="1" applyFill="1" applyBorder="1" applyAlignment="1">
      <alignment horizontal="center"/>
    </xf>
    <xf numFmtId="0" fontId="6" fillId="0" borderId="0" xfId="24" applyFont="1" applyFill="1" applyBorder="1" applyAlignment="1">
      <alignment horizontal="center"/>
    </xf>
    <xf numFmtId="0" fontId="8" fillId="0" borderId="0" xfId="23" applyFont="1" applyFill="1" applyAlignment="1">
      <alignment horizontal="center"/>
    </xf>
    <xf numFmtId="0" fontId="8" fillId="0" borderId="0" xfId="23" applyFont="1" applyFill="1" applyAlignment="1">
      <alignment horizontal="right"/>
    </xf>
    <xf numFmtId="0" fontId="49" fillId="0" borderId="0" xfId="23" applyFont="1" applyFill="1"/>
    <xf numFmtId="0" fontId="6" fillId="0" borderId="0" xfId="23" applyFont="1" applyFill="1" applyBorder="1" applyAlignment="1">
      <alignment horizontal="center"/>
    </xf>
    <xf numFmtId="0" fontId="50" fillId="0" borderId="0" xfId="20" applyFont="1" applyFill="1" applyAlignment="1" applyProtection="1"/>
    <xf numFmtId="0" fontId="49" fillId="0" borderId="0" xfId="0" applyFont="1" applyFill="1"/>
    <xf numFmtId="0" fontId="8" fillId="0" borderId="0" xfId="0" applyFont="1" applyFill="1"/>
    <xf numFmtId="0" fontId="6" fillId="0" borderId="0" xfId="23" applyFont="1" applyFill="1" applyBorder="1" applyAlignment="1">
      <alignment horizontal="left"/>
    </xf>
    <xf numFmtId="0" fontId="51" fillId="0" borderId="0" xfId="20" quotePrefix="1" applyFont="1" applyFill="1" applyAlignment="1" applyProtection="1"/>
    <xf numFmtId="0" fontId="48" fillId="0" borderId="0" xfId="28" applyFont="1" applyFill="1" applyAlignment="1">
      <alignment horizontal="right" vertical="center"/>
    </xf>
    <xf numFmtId="0" fontId="9" fillId="0" borderId="0" xfId="26" applyFont="1" applyFill="1" applyAlignment="1">
      <alignment vertical="center"/>
    </xf>
    <xf numFmtId="0" fontId="9" fillId="0" borderId="0" xfId="26" applyFont="1" applyFill="1" applyBorder="1" applyAlignment="1">
      <alignment vertical="center"/>
    </xf>
    <xf numFmtId="0" fontId="48" fillId="0" borderId="0" xfId="26" applyFont="1" applyFill="1" applyBorder="1" applyAlignment="1">
      <alignment vertical="center"/>
    </xf>
    <xf numFmtId="0" fontId="52" fillId="0" borderId="0" xfId="26" applyFont="1" applyFill="1" applyBorder="1" applyAlignment="1">
      <alignment vertical="center"/>
    </xf>
    <xf numFmtId="0" fontId="9" fillId="0" borderId="0" xfId="26" applyFont="1" applyFill="1" applyAlignment="1">
      <alignment horizontal="right" vertical="center"/>
    </xf>
    <xf numFmtId="1" fontId="8" fillId="0" borderId="0" xfId="28" applyNumberFormat="1" applyFont="1" applyFill="1" applyAlignment="1">
      <alignment horizontal="left" vertical="center"/>
    </xf>
    <xf numFmtId="0" fontId="9" fillId="0" borderId="0" xfId="28" applyFont="1" applyFill="1" applyAlignment="1">
      <alignment vertical="center"/>
    </xf>
    <xf numFmtId="0" fontId="6" fillId="0" borderId="0" xfId="26" applyFont="1" applyFill="1" applyBorder="1" applyAlignment="1">
      <alignment vertical="center"/>
    </xf>
    <xf numFmtId="0" fontId="8" fillId="0" borderId="0" xfId="28" applyFont="1" applyFill="1" applyAlignment="1">
      <alignment vertical="center"/>
    </xf>
    <xf numFmtId="0" fontId="9" fillId="0" borderId="0" xfId="26" applyFont="1" applyFill="1" applyBorder="1" applyAlignment="1">
      <alignment horizontal="right" vertical="center"/>
    </xf>
    <xf numFmtId="16" fontId="53" fillId="0" borderId="0" xfId="23" applyNumberFormat="1" applyFont="1" applyFill="1" applyBorder="1" applyAlignment="1">
      <alignment horizontal="center"/>
    </xf>
    <xf numFmtId="0" fontId="7" fillId="0" borderId="0" xfId="28" applyFont="1" applyFill="1" applyBorder="1" applyAlignment="1">
      <alignment horizontal="left" vertical="center"/>
    </xf>
    <xf numFmtId="0" fontId="9" fillId="0" borderId="0" xfId="23" applyFont="1" applyFill="1"/>
    <xf numFmtId="0" fontId="8" fillId="0" borderId="0" xfId="25" applyFont="1" applyFill="1" applyBorder="1"/>
    <xf numFmtId="0" fontId="18" fillId="0" borderId="0" xfId="25" applyFont="1" applyFill="1" applyBorder="1" applyAlignment="1">
      <alignment horizontal="center"/>
    </xf>
    <xf numFmtId="0" fontId="10" fillId="0" borderId="0" xfId="24" applyFont="1" applyFill="1" applyBorder="1" applyAlignment="1">
      <alignment horizontal="centerContinuous"/>
    </xf>
    <xf numFmtId="0" fontId="10" fillId="0" borderId="0" xfId="24" applyFont="1" applyFill="1"/>
    <xf numFmtId="0" fontId="8" fillId="0" borderId="0" xfId="0" applyFont="1" applyFill="1" applyAlignment="1">
      <alignment horizontal="right"/>
    </xf>
    <xf numFmtId="1" fontId="54" fillId="0" borderId="0" xfId="28" applyNumberFormat="1" applyFont="1" applyFill="1" applyBorder="1" applyAlignment="1">
      <alignment horizontal="left" vertical="center"/>
    </xf>
    <xf numFmtId="0" fontId="49" fillId="0" borderId="0" xfId="28" applyFont="1" applyFill="1" applyAlignment="1">
      <alignment vertical="center"/>
    </xf>
    <xf numFmtId="0" fontId="9" fillId="0" borderId="0" xfId="28" applyFont="1" applyFill="1" applyBorder="1" applyAlignment="1">
      <alignment horizontal="right" vertical="center"/>
    </xf>
    <xf numFmtId="0" fontId="9" fillId="0" borderId="0" xfId="23" applyFont="1" applyFill="1" applyAlignment="1">
      <alignment horizontal="left"/>
    </xf>
    <xf numFmtId="0" fontId="6" fillId="0" borderId="0" xfId="24" applyFont="1" applyFill="1" applyAlignment="1">
      <alignment horizontal="centerContinuous"/>
    </xf>
    <xf numFmtId="0" fontId="8" fillId="0" borderId="0" xfId="23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48" fillId="0" borderId="0" xfId="136" applyFont="1" applyFill="1" applyAlignment="1">
      <alignment horizontal="left" vertical="center"/>
    </xf>
    <xf numFmtId="0" fontId="6" fillId="0" borderId="0" xfId="135" applyFont="1" applyFill="1" applyAlignment="1">
      <alignment horizontal="left" vertical="center"/>
    </xf>
    <xf numFmtId="0" fontId="7" fillId="0" borderId="0" xfId="134" applyFont="1" applyFill="1" applyAlignment="1">
      <alignment horizontal="left" vertical="center"/>
    </xf>
    <xf numFmtId="0" fontId="7" fillId="0" borderId="0" xfId="23" applyFont="1" applyFill="1" applyAlignment="1">
      <alignment horizontal="left" vertical="center"/>
    </xf>
    <xf numFmtId="0" fontId="7" fillId="0" borderId="0" xfId="28" applyFont="1" applyFill="1" applyAlignment="1">
      <alignment horizontal="left" vertical="center"/>
    </xf>
    <xf numFmtId="0" fontId="5" fillId="0" borderId="0" xfId="27" applyFont="1"/>
    <xf numFmtId="0" fontId="5" fillId="0" borderId="0" xfId="27" applyFont="1" applyAlignment="1"/>
    <xf numFmtId="0" fontId="5" fillId="0" borderId="0" xfId="27" applyFont="1" applyAlignment="1">
      <alignment horizontal="left"/>
    </xf>
    <xf numFmtId="0" fontId="5" fillId="26" borderId="0" xfId="27" applyFont="1" applyFill="1"/>
    <xf numFmtId="0" fontId="57" fillId="0" borderId="0" xfId="27" applyFont="1" applyBorder="1"/>
    <xf numFmtId="0" fontId="57" fillId="0" borderId="0" xfId="27" applyFont="1"/>
    <xf numFmtId="164" fontId="59" fillId="0" borderId="0" xfId="20" applyNumberFormat="1" applyFont="1" applyFill="1" applyAlignment="1" applyProtection="1"/>
    <xf numFmtId="0" fontId="57" fillId="0" borderId="0" xfId="27" applyFont="1" applyAlignment="1"/>
    <xf numFmtId="0" fontId="57" fillId="0" borderId="0" xfId="27" applyFont="1" applyAlignment="1">
      <alignment horizontal="left"/>
    </xf>
    <xf numFmtId="0" fontId="42" fillId="0" borderId="0" xfId="27" applyFont="1" applyAlignment="1">
      <alignment horizontal="left"/>
    </xf>
    <xf numFmtId="15" fontId="56" fillId="0" borderId="0" xfId="23" quotePrefix="1" applyNumberFormat="1" applyFont="1" applyBorder="1" applyAlignment="1">
      <alignment horizontal="center"/>
    </xf>
    <xf numFmtId="0" fontId="56" fillId="0" borderId="0" xfId="23" applyFont="1" applyAlignment="1">
      <alignment horizontal="right"/>
    </xf>
    <xf numFmtId="0" fontId="5" fillId="0" borderId="0" xfId="0" applyFont="1"/>
    <xf numFmtId="0" fontId="62" fillId="0" borderId="0" xfId="27" applyFont="1"/>
    <xf numFmtId="0" fontId="65" fillId="0" borderId="0" xfId="27" applyFont="1"/>
    <xf numFmtId="0" fontId="60" fillId="0" borderId="0" xfId="27" applyFont="1"/>
    <xf numFmtId="0" fontId="44" fillId="0" borderId="0" xfId="0" applyFont="1" applyBorder="1" applyAlignment="1">
      <alignment vertical="center"/>
    </xf>
    <xf numFmtId="166" fontId="44" fillId="26" borderId="0" xfId="0" applyNumberFormat="1" applyFont="1" applyFill="1" applyBorder="1" applyAlignment="1">
      <alignment vertical="center"/>
    </xf>
    <xf numFmtId="0" fontId="63" fillId="26" borderId="0" xfId="0" applyFont="1" applyFill="1" applyBorder="1" applyAlignment="1">
      <alignment horizontal="left"/>
    </xf>
    <xf numFmtId="16" fontId="63" fillId="0" borderId="0" xfId="27" applyNumberFormat="1" applyFont="1" applyFill="1" applyBorder="1" applyAlignment="1">
      <alignment horizontal="center"/>
    </xf>
    <xf numFmtId="16" fontId="63" fillId="0" borderId="0" xfId="24" quotePrefix="1" applyNumberFormat="1" applyFont="1" applyBorder="1" applyAlignment="1">
      <alignment horizontal="center"/>
    </xf>
    <xf numFmtId="16" fontId="63" fillId="0" borderId="0" xfId="27" applyNumberFormat="1" applyFont="1" applyBorder="1" applyAlignment="1">
      <alignment horizontal="center"/>
    </xf>
    <xf numFmtId="0" fontId="64" fillId="26" borderId="0" xfId="27" applyFont="1" applyFill="1" applyBorder="1" applyAlignment="1">
      <alignment horizontal="center"/>
    </xf>
    <xf numFmtId="0" fontId="67" fillId="25" borderId="0" xfId="28" applyFont="1" applyFill="1" applyBorder="1" applyAlignment="1">
      <alignment horizontal="right" vertical="center"/>
    </xf>
    <xf numFmtId="0" fontId="68" fillId="24" borderId="0" xfId="26" applyFont="1" applyFill="1" applyBorder="1" applyAlignment="1">
      <alignment vertical="center"/>
    </xf>
    <xf numFmtId="0" fontId="5" fillId="25" borderId="0" xfId="24" applyFont="1" applyFill="1" applyBorder="1" applyAlignment="1">
      <alignment horizontal="left"/>
    </xf>
    <xf numFmtId="0" fontId="5" fillId="25" borderId="0" xfId="24" applyFont="1" applyFill="1" applyBorder="1"/>
    <xf numFmtId="0" fontId="5" fillId="25" borderId="0" xfId="23" applyFont="1" applyFill="1"/>
    <xf numFmtId="0" fontId="43" fillId="24" borderId="0" xfId="26" applyFont="1" applyFill="1" applyBorder="1" applyAlignment="1">
      <alignment vertical="center"/>
    </xf>
    <xf numFmtId="0" fontId="58" fillId="24" borderId="0" xfId="26" applyFont="1" applyFill="1" applyBorder="1" applyAlignment="1">
      <alignment vertical="center"/>
    </xf>
    <xf numFmtId="0" fontId="69" fillId="24" borderId="0" xfId="23" applyFont="1" applyFill="1" applyBorder="1" applyAlignment="1">
      <alignment horizontal="right" vertical="center"/>
    </xf>
    <xf numFmtId="0" fontId="46" fillId="24" borderId="0" xfId="26" applyFont="1" applyFill="1" applyBorder="1" applyAlignment="1">
      <alignment vertical="center"/>
    </xf>
    <xf numFmtId="0" fontId="56" fillId="24" borderId="0" xfId="26" applyFont="1" applyFill="1" applyBorder="1" applyAlignment="1">
      <alignment vertical="center"/>
    </xf>
    <xf numFmtId="0" fontId="70" fillId="24" borderId="0" xfId="23" applyFont="1" applyFill="1" applyBorder="1" applyAlignment="1">
      <alignment horizontal="right" vertical="center"/>
    </xf>
    <xf numFmtId="0" fontId="5" fillId="25" borderId="0" xfId="23" applyFont="1" applyFill="1" applyBorder="1"/>
    <xf numFmtId="0" fontId="71" fillId="24" borderId="0" xfId="26" applyFont="1" applyFill="1" applyBorder="1" applyAlignment="1">
      <alignment vertical="center"/>
    </xf>
    <xf numFmtId="165" fontId="71" fillId="25" borderId="0" xfId="24" applyNumberFormat="1" applyFont="1" applyFill="1" applyBorder="1" applyAlignment="1">
      <alignment horizontal="left"/>
    </xf>
    <xf numFmtId="0" fontId="14" fillId="25" borderId="0" xfId="23" applyFont="1" applyFill="1" applyBorder="1" applyAlignment="1">
      <alignment vertical="center"/>
    </xf>
    <xf numFmtId="0" fontId="58" fillId="25" borderId="0" xfId="0" applyFont="1" applyFill="1" applyBorder="1" applyAlignment="1">
      <alignment horizontal="center"/>
    </xf>
    <xf numFmtId="0" fontId="56" fillId="25" borderId="0" xfId="0" applyFont="1" applyFill="1" applyBorder="1" applyAlignment="1">
      <alignment horizontal="center"/>
    </xf>
    <xf numFmtId="0" fontId="68" fillId="25" borderId="0" xfId="28" applyFont="1" applyFill="1" applyBorder="1" applyAlignment="1">
      <alignment horizontal="left" vertical="center"/>
    </xf>
    <xf numFmtId="0" fontId="73" fillId="24" borderId="0" xfId="23" applyFont="1" applyFill="1" applyBorder="1" applyAlignment="1">
      <alignment horizontal="right" vertical="center"/>
    </xf>
    <xf numFmtId="0" fontId="61" fillId="25" borderId="0" xfId="23" applyFont="1" applyFill="1" applyBorder="1" applyAlignment="1">
      <alignment horizontal="center"/>
    </xf>
    <xf numFmtId="0" fontId="5" fillId="0" borderId="0" xfId="27" applyFont="1" applyAlignment="1">
      <alignment horizontal="center"/>
    </xf>
    <xf numFmtId="0" fontId="56" fillId="0" borderId="0" xfId="27" applyFont="1"/>
    <xf numFmtId="0" fontId="56" fillId="0" borderId="0" xfId="27" applyFont="1" applyAlignment="1">
      <alignment horizontal="left"/>
    </xf>
    <xf numFmtId="0" fontId="57" fillId="0" borderId="0" xfId="27" applyFont="1" applyAlignment="1">
      <alignment horizontal="center"/>
    </xf>
    <xf numFmtId="15" fontId="56" fillId="0" borderId="0" xfId="23" applyNumberFormat="1" applyFont="1" applyAlignment="1">
      <alignment horizontal="right"/>
    </xf>
    <xf numFmtId="16" fontId="56" fillId="0" borderId="0" xfId="23" applyNumberFormat="1" applyFont="1" applyAlignment="1">
      <alignment horizontal="right"/>
    </xf>
    <xf numFmtId="16" fontId="44" fillId="26" borderId="0" xfId="0" applyNumberFormat="1" applyFont="1" applyFill="1" applyBorder="1" applyAlignment="1">
      <alignment horizontal="center" vertical="center"/>
    </xf>
    <xf numFmtId="0" fontId="74" fillId="26" borderId="0" xfId="27" applyFont="1" applyFill="1" applyBorder="1" applyAlignment="1">
      <alignment horizontal="center" vertical="center"/>
    </xf>
    <xf numFmtId="16" fontId="74" fillId="0" borderId="0" xfId="27" applyNumberFormat="1" applyFont="1" applyBorder="1" applyAlignment="1">
      <alignment horizontal="center" vertical="center"/>
    </xf>
    <xf numFmtId="16" fontId="74" fillId="26" borderId="0" xfId="0" applyNumberFormat="1" applyFont="1" applyFill="1" applyBorder="1" applyAlignment="1">
      <alignment horizontal="center" vertical="center"/>
    </xf>
    <xf numFmtId="0" fontId="5" fillId="0" borderId="0" xfId="27" applyFont="1" applyBorder="1"/>
    <xf numFmtId="0" fontId="44" fillId="0" borderId="0" xfId="23" applyFont="1" applyFill="1" applyBorder="1" applyAlignment="1">
      <alignment horizontal="center" vertical="center"/>
    </xf>
    <xf numFmtId="0" fontId="44" fillId="26" borderId="14" xfId="27" applyFont="1" applyFill="1" applyBorder="1" applyAlignment="1">
      <alignment horizontal="center" vertical="center"/>
    </xf>
    <xf numFmtId="0" fontId="44" fillId="0" borderId="14" xfId="27" applyFont="1" applyFill="1" applyBorder="1" applyAlignment="1">
      <alignment horizontal="center" vertical="center" wrapText="1"/>
    </xf>
    <xf numFmtId="0" fontId="60" fillId="0" borderId="0" xfId="27" applyFont="1" applyFill="1" applyBorder="1" applyAlignment="1">
      <alignment horizontal="center" vertical="center" wrapText="1"/>
    </xf>
    <xf numFmtId="0" fontId="5" fillId="0" borderId="0" xfId="27" applyFont="1" applyBorder="1" applyAlignment="1">
      <alignment vertical="center"/>
    </xf>
    <xf numFmtId="0" fontId="5" fillId="0" borderId="0" xfId="27" applyFont="1" applyAlignment="1">
      <alignment vertical="center"/>
    </xf>
    <xf numFmtId="0" fontId="60" fillId="0" borderId="0" xfId="27" applyFont="1" applyBorder="1" applyAlignment="1">
      <alignment vertical="center"/>
    </xf>
    <xf numFmtId="16" fontId="56" fillId="26" borderId="0" xfId="24" applyNumberFormat="1" applyFont="1" applyFill="1" applyBorder="1" applyAlignment="1">
      <alignment horizontal="center" vertical="center"/>
    </xf>
    <xf numFmtId="166" fontId="56" fillId="24" borderId="0" xfId="0" applyNumberFormat="1" applyFont="1" applyFill="1" applyBorder="1" applyAlignment="1">
      <alignment horizontal="center" vertical="center"/>
    </xf>
    <xf numFmtId="16" fontId="56" fillId="0" borderId="0" xfId="24" applyNumberFormat="1" applyFont="1" applyBorder="1" applyAlignment="1">
      <alignment horizontal="center" vertical="center"/>
    </xf>
    <xf numFmtId="0" fontId="75" fillId="0" borderId="0" xfId="0" applyFont="1" applyBorder="1" applyAlignment="1">
      <alignment horizontal="center"/>
    </xf>
    <xf numFmtId="16" fontId="75" fillId="0" borderId="0" xfId="27" quotePrefix="1" applyNumberFormat="1" applyFont="1" applyFill="1" applyBorder="1" applyAlignment="1">
      <alignment horizontal="center" vertical="center"/>
    </xf>
    <xf numFmtId="0" fontId="5" fillId="24" borderId="0" xfId="28" applyFont="1" applyFill="1" applyAlignment="1">
      <alignment horizontal="left"/>
    </xf>
    <xf numFmtId="0" fontId="5" fillId="24" borderId="0" xfId="28" applyFont="1" applyFill="1"/>
    <xf numFmtId="0" fontId="74" fillId="24" borderId="0" xfId="26" applyFont="1" applyFill="1" applyBorder="1" applyAlignment="1">
      <alignment vertical="center"/>
    </xf>
    <xf numFmtId="0" fontId="68" fillId="25" borderId="0" xfId="28" applyFont="1" applyFill="1" applyBorder="1" applyAlignment="1">
      <alignment horizontal="center" vertical="center"/>
    </xf>
    <xf numFmtId="1" fontId="5" fillId="25" borderId="0" xfId="28" applyNumberFormat="1" applyFont="1" applyFill="1" applyAlignment="1">
      <alignment horizontal="center" vertical="center"/>
    </xf>
    <xf numFmtId="16" fontId="42" fillId="25" borderId="0" xfId="28" quotePrefix="1" applyNumberFormat="1" applyFont="1" applyFill="1" applyBorder="1" applyAlignment="1">
      <alignment horizontal="center" vertical="center"/>
    </xf>
    <xf numFmtId="0" fontId="44" fillId="0" borderId="0" xfId="24" applyFont="1" applyFill="1" applyAlignment="1">
      <alignment horizontal="left"/>
    </xf>
    <xf numFmtId="165" fontId="46" fillId="25" borderId="0" xfId="24" applyNumberFormat="1" applyFont="1" applyFill="1" applyBorder="1" applyAlignment="1">
      <alignment horizontal="left"/>
    </xf>
    <xf numFmtId="0" fontId="78" fillId="25" borderId="0" xfId="23" applyFont="1" applyFill="1" applyBorder="1" applyAlignment="1">
      <alignment vertical="center"/>
    </xf>
    <xf numFmtId="0" fontId="46" fillId="25" borderId="0" xfId="0" applyFont="1" applyFill="1" applyBorder="1" applyAlignment="1">
      <alignment horizontal="center"/>
    </xf>
    <xf numFmtId="16" fontId="78" fillId="25" borderId="0" xfId="23" applyNumberFormat="1" applyFont="1" applyFill="1" applyBorder="1"/>
    <xf numFmtId="0" fontId="78" fillId="0" borderId="0" xfId="27" applyFont="1" applyBorder="1"/>
    <xf numFmtId="0" fontId="78" fillId="0" borderId="0" xfId="27" applyFont="1"/>
    <xf numFmtId="16" fontId="5" fillId="25" borderId="0" xfId="23" applyNumberFormat="1" applyFont="1" applyFill="1" applyBorder="1"/>
    <xf numFmtId="1" fontId="5" fillId="25" borderId="0" xfId="28" applyNumberFormat="1" applyFont="1" applyFill="1" applyAlignment="1">
      <alignment horizontal="left" vertical="center"/>
    </xf>
    <xf numFmtId="0" fontId="56" fillId="0" borderId="0" xfId="27" applyFont="1" applyFill="1" applyBorder="1" applyAlignment="1">
      <alignment horizontal="center"/>
    </xf>
    <xf numFmtId="16" fontId="57" fillId="0" borderId="0" xfId="27" applyNumberFormat="1" applyFont="1"/>
    <xf numFmtId="0" fontId="56" fillId="0" borderId="0" xfId="27" applyFont="1" applyAlignment="1">
      <alignment horizontal="right" vertical="center"/>
    </xf>
    <xf numFmtId="0" fontId="44" fillId="24" borderId="0" xfId="26" applyFont="1" applyFill="1" applyBorder="1" applyAlignment="1">
      <alignment vertical="center"/>
    </xf>
    <xf numFmtId="0" fontId="5" fillId="0" borderId="0" xfId="132" applyFont="1"/>
    <xf numFmtId="0" fontId="5" fillId="0" borderId="0" xfId="132" applyFont="1" applyAlignment="1"/>
    <xf numFmtId="0" fontId="5" fillId="0" borderId="0" xfId="132" applyFont="1" applyAlignment="1">
      <alignment horizontal="center"/>
    </xf>
    <xf numFmtId="0" fontId="5" fillId="0" borderId="0" xfId="132" applyFont="1" applyAlignment="1">
      <alignment horizontal="left"/>
    </xf>
    <xf numFmtId="0" fontId="5" fillId="26" borderId="0" xfId="132" applyFont="1" applyFill="1"/>
    <xf numFmtId="0" fontId="5" fillId="0" borderId="0" xfId="132" applyFont="1" applyBorder="1"/>
    <xf numFmtId="0" fontId="57" fillId="0" borderId="0" xfId="132" applyFont="1" applyBorder="1"/>
    <xf numFmtId="0" fontId="57" fillId="0" borderId="0" xfId="132" applyFont="1" applyAlignment="1">
      <alignment horizontal="centerContinuous"/>
    </xf>
    <xf numFmtId="0" fontId="56" fillId="0" borderId="0" xfId="132" applyFont="1" applyAlignment="1">
      <alignment horizontal="left"/>
    </xf>
    <xf numFmtId="0" fontId="56" fillId="0" borderId="0" xfId="132" applyFont="1"/>
    <xf numFmtId="0" fontId="57" fillId="0" borderId="0" xfId="132" applyFont="1" applyAlignment="1"/>
    <xf numFmtId="0" fontId="57" fillId="0" borderId="0" xfId="132" applyFont="1" applyAlignment="1">
      <alignment horizontal="center"/>
    </xf>
    <xf numFmtId="0" fontId="57" fillId="0" borderId="0" xfId="132" applyFont="1"/>
    <xf numFmtId="2" fontId="56" fillId="0" borderId="0" xfId="132" applyNumberFormat="1" applyFont="1" applyFill="1" applyBorder="1" applyAlignment="1">
      <alignment horizontal="left"/>
    </xf>
    <xf numFmtId="0" fontId="44" fillId="0" borderId="0" xfId="133" applyFont="1" applyFill="1" applyAlignment="1">
      <alignment horizontal="left"/>
    </xf>
    <xf numFmtId="2" fontId="57" fillId="0" borderId="0" xfId="132" applyNumberFormat="1" applyFont="1"/>
    <xf numFmtId="0" fontId="56" fillId="0" borderId="0" xfId="132" applyFont="1" applyAlignment="1">
      <alignment horizontal="right" vertical="center"/>
    </xf>
    <xf numFmtId="0" fontId="56" fillId="26" borderId="0" xfId="132" applyFont="1" applyFill="1" applyAlignment="1">
      <alignment horizontal="right" vertical="center"/>
    </xf>
    <xf numFmtId="0" fontId="57" fillId="0" borderId="0" xfId="132" applyFont="1" applyAlignment="1">
      <alignment horizontal="left"/>
    </xf>
    <xf numFmtId="0" fontId="42" fillId="0" borderId="0" xfId="132" applyFont="1" applyAlignment="1">
      <alignment horizontal="left"/>
    </xf>
    <xf numFmtId="15" fontId="56" fillId="26" borderId="0" xfId="134" quotePrefix="1" applyNumberFormat="1" applyFont="1" applyFill="1" applyBorder="1" applyAlignment="1">
      <alignment horizontal="center"/>
    </xf>
    <xf numFmtId="0" fontId="56" fillId="0" borderId="0" xfId="134" applyFont="1" applyAlignment="1">
      <alignment horizontal="right"/>
    </xf>
    <xf numFmtId="15" fontId="56" fillId="0" borderId="0" xfId="134" quotePrefix="1" applyNumberFormat="1" applyFont="1" applyBorder="1" applyAlignment="1">
      <alignment horizontal="center"/>
    </xf>
    <xf numFmtId="0" fontId="5" fillId="26" borderId="0" xfId="132" applyFont="1" applyFill="1" applyBorder="1"/>
    <xf numFmtId="0" fontId="56" fillId="0" borderId="0" xfId="132" applyFont="1" applyAlignment="1"/>
    <xf numFmtId="0" fontId="74" fillId="0" borderId="0" xfId="132" applyFont="1"/>
    <xf numFmtId="0" fontId="5" fillId="28" borderId="0" xfId="133" applyFont="1" applyFill="1"/>
    <xf numFmtId="0" fontId="5" fillId="28" borderId="0" xfId="133" applyFont="1" applyFill="1" applyAlignment="1">
      <alignment horizontal="center"/>
    </xf>
    <xf numFmtId="0" fontId="57" fillId="28" borderId="0" xfId="133" applyFont="1" applyFill="1"/>
    <xf numFmtId="0" fontId="56" fillId="28" borderId="0" xfId="134" applyFont="1" applyFill="1" applyAlignment="1">
      <alignment horizontal="right"/>
    </xf>
    <xf numFmtId="15" fontId="56" fillId="28" borderId="0" xfId="134" quotePrefix="1" applyNumberFormat="1" applyFont="1" applyFill="1" applyBorder="1" applyAlignment="1">
      <alignment horizontal="center"/>
    </xf>
    <xf numFmtId="0" fontId="5" fillId="28" borderId="0" xfId="133" applyFont="1" applyFill="1" applyAlignment="1">
      <alignment horizontal="left"/>
    </xf>
    <xf numFmtId="2" fontId="56" fillId="32" borderId="0" xfId="133" applyNumberFormat="1" applyFont="1" applyFill="1" applyBorder="1" applyAlignment="1">
      <alignment horizontal="center"/>
    </xf>
    <xf numFmtId="0" fontId="42" fillId="0" borderId="0" xfId="132" applyFont="1" applyFill="1"/>
    <xf numFmtId="0" fontId="5" fillId="0" borderId="0" xfId="132" applyFont="1" applyFill="1"/>
    <xf numFmtId="0" fontId="5" fillId="0" borderId="0" xfId="132" applyFont="1" applyBorder="1" applyAlignment="1"/>
    <xf numFmtId="0" fontId="75" fillId="0" borderId="0" xfId="27" applyFont="1" applyBorder="1" applyAlignment="1">
      <alignment horizontal="left" vertical="center"/>
    </xf>
    <xf numFmtId="0" fontId="56" fillId="28" borderId="0" xfId="133" applyFont="1" applyFill="1" applyBorder="1" applyAlignment="1">
      <alignment horizontal="center"/>
    </xf>
    <xf numFmtId="0" fontId="68" fillId="24" borderId="0" xfId="135" applyFont="1" applyFill="1" applyBorder="1" applyAlignment="1">
      <alignment vertical="center"/>
    </xf>
    <xf numFmtId="0" fontId="64" fillId="24" borderId="0" xfId="135" applyFont="1" applyFill="1" applyBorder="1" applyAlignment="1">
      <alignment vertical="center"/>
    </xf>
    <xf numFmtId="0" fontId="44" fillId="26" borderId="0" xfId="136" applyFont="1" applyFill="1" applyBorder="1" applyAlignment="1">
      <alignment vertical="center"/>
    </xf>
    <xf numFmtId="0" fontId="56" fillId="0" borderId="0" xfId="27" applyFont="1" applyAlignment="1">
      <alignment horizontal="center" vertical="center"/>
    </xf>
    <xf numFmtId="49" fontId="56" fillId="0" borderId="0" xfId="24" applyNumberFormat="1" applyFont="1" applyBorder="1" applyAlignment="1">
      <alignment horizontal="center"/>
    </xf>
    <xf numFmtId="0" fontId="56" fillId="28" borderId="0" xfId="133" applyFont="1" applyFill="1" applyBorder="1" applyAlignment="1">
      <alignment horizontal="center"/>
    </xf>
    <xf numFmtId="0" fontId="79" fillId="25" borderId="0" xfId="133" applyFont="1" applyFill="1" applyBorder="1" applyAlignment="1">
      <alignment horizontal="right"/>
    </xf>
    <xf numFmtId="164" fontId="5" fillId="25" borderId="0" xfId="133" applyNumberFormat="1" applyFont="1" applyFill="1" applyBorder="1"/>
    <xf numFmtId="0" fontId="5" fillId="25" borderId="0" xfId="133" applyFont="1" applyFill="1" applyBorder="1"/>
    <xf numFmtId="0" fontId="5" fillId="25" borderId="0" xfId="134" applyFont="1" applyFill="1" applyBorder="1"/>
    <xf numFmtId="0" fontId="5" fillId="25" borderId="0" xfId="134" applyFont="1" applyFill="1"/>
    <xf numFmtId="0" fontId="67" fillId="25" borderId="0" xfId="136" applyFont="1" applyFill="1" applyBorder="1" applyAlignment="1">
      <alignment horizontal="right" vertical="center"/>
    </xf>
    <xf numFmtId="0" fontId="43" fillId="24" borderId="0" xfId="135" applyFont="1" applyFill="1" applyBorder="1" applyAlignment="1">
      <alignment vertical="center"/>
    </xf>
    <xf numFmtId="0" fontId="14" fillId="25" borderId="0" xfId="134" applyFont="1" applyFill="1" applyBorder="1" applyAlignment="1">
      <alignment vertical="center"/>
    </xf>
    <xf numFmtId="0" fontId="71" fillId="24" borderId="0" xfId="135" applyFont="1" applyFill="1" applyBorder="1" applyAlignment="1">
      <alignment vertical="center"/>
    </xf>
    <xf numFmtId="0" fontId="73" fillId="30" borderId="0" xfId="134" applyFont="1" applyFill="1" applyBorder="1" applyAlignment="1">
      <alignment horizontal="right" vertical="center"/>
    </xf>
    <xf numFmtId="16" fontId="5" fillId="25" borderId="0" xfId="134" applyNumberFormat="1" applyFont="1" applyFill="1" applyBorder="1"/>
    <xf numFmtId="0" fontId="68" fillId="25" borderId="0" xfId="136" applyFont="1" applyFill="1" applyBorder="1" applyAlignment="1">
      <alignment horizontal="left" vertical="center"/>
    </xf>
    <xf numFmtId="0" fontId="61" fillId="24" borderId="0" xfId="135" applyFont="1" applyFill="1" applyBorder="1" applyAlignment="1">
      <alignment vertical="center"/>
    </xf>
    <xf numFmtId="0" fontId="73" fillId="24" borderId="0" xfId="134" applyFont="1" applyFill="1" applyBorder="1" applyAlignment="1">
      <alignment horizontal="right" vertical="center"/>
    </xf>
    <xf numFmtId="0" fontId="61" fillId="25" borderId="0" xfId="134" applyFont="1" applyFill="1" applyBorder="1" applyAlignment="1">
      <alignment horizontal="center"/>
    </xf>
    <xf numFmtId="0" fontId="42" fillId="25" borderId="0" xfId="135" applyFont="1" applyFill="1" applyAlignment="1">
      <alignment horizontal="right" vertical="center"/>
    </xf>
    <xf numFmtId="0" fontId="42" fillId="25" borderId="0" xfId="135" applyFont="1" applyFill="1" applyAlignment="1">
      <alignment vertical="center"/>
    </xf>
    <xf numFmtId="0" fontId="56" fillId="25" borderId="0" xfId="134" applyFont="1" applyFill="1" applyBorder="1" applyAlignment="1">
      <alignment vertical="center"/>
    </xf>
    <xf numFmtId="1" fontId="80" fillId="25" borderId="0" xfId="136" applyNumberFormat="1" applyFont="1" applyFill="1" applyBorder="1" applyAlignment="1">
      <alignment horizontal="left" vertical="center"/>
    </xf>
    <xf numFmtId="1" fontId="81" fillId="25" borderId="0" xfId="136" applyNumberFormat="1" applyFont="1" applyFill="1" applyBorder="1" applyAlignment="1">
      <alignment horizontal="left" vertical="center"/>
    </xf>
    <xf numFmtId="16" fontId="42" fillId="25" borderId="0" xfId="136" quotePrefix="1" applyNumberFormat="1" applyFont="1" applyFill="1" applyBorder="1" applyAlignment="1">
      <alignment horizontal="center" vertical="center"/>
    </xf>
    <xf numFmtId="0" fontId="82" fillId="31" borderId="0" xfId="0" applyFont="1" applyFill="1" applyAlignment="1">
      <alignment horizontal="left"/>
    </xf>
    <xf numFmtId="0" fontId="60" fillId="0" borderId="0" xfId="132" applyFont="1"/>
    <xf numFmtId="165" fontId="66" fillId="25" borderId="0" xfId="133" applyNumberFormat="1" applyFont="1" applyFill="1" applyBorder="1" applyAlignment="1">
      <alignment horizontal="left"/>
    </xf>
    <xf numFmtId="0" fontId="5" fillId="25" borderId="0" xfId="133" applyFont="1" applyFill="1"/>
    <xf numFmtId="0" fontId="79" fillId="25" borderId="0" xfId="134" applyFont="1" applyFill="1" applyBorder="1" applyAlignment="1">
      <alignment horizontal="right" vertical="center"/>
    </xf>
    <xf numFmtId="0" fontId="66" fillId="24" borderId="0" xfId="135" applyFont="1" applyFill="1" applyBorder="1" applyAlignment="1">
      <alignment vertical="center"/>
    </xf>
    <xf numFmtId="0" fontId="45" fillId="24" borderId="0" xfId="135" applyFont="1" applyFill="1" applyBorder="1" applyAlignment="1">
      <alignment vertical="center"/>
    </xf>
    <xf numFmtId="0" fontId="84" fillId="28" borderId="0" xfId="133" applyFont="1" applyFill="1"/>
    <xf numFmtId="0" fontId="56" fillId="24" borderId="0" xfId="135" applyFont="1" applyFill="1" applyBorder="1" applyAlignment="1">
      <alignment vertical="center"/>
    </xf>
    <xf numFmtId="0" fontId="70" fillId="24" borderId="0" xfId="134" applyFont="1" applyFill="1" applyBorder="1" applyAlignment="1">
      <alignment horizontal="right" vertical="center"/>
    </xf>
    <xf numFmtId="16" fontId="43" fillId="25" borderId="0" xfId="133" applyNumberFormat="1" applyFont="1" applyFill="1" applyBorder="1" applyAlignment="1">
      <alignment horizontal="center"/>
    </xf>
    <xf numFmtId="0" fontId="5" fillId="25" borderId="0" xfId="133" applyFont="1" applyFill="1" applyAlignment="1">
      <alignment horizontal="left"/>
    </xf>
    <xf numFmtId="0" fontId="5" fillId="24" borderId="0" xfId="137" applyFont="1" applyFill="1" applyAlignment="1">
      <alignment horizontal="center"/>
    </xf>
    <xf numFmtId="0" fontId="57" fillId="28" borderId="0" xfId="133" applyFont="1" applyFill="1" applyAlignment="1">
      <alignment horizontal="left"/>
    </xf>
    <xf numFmtId="0" fontId="42" fillId="28" borderId="0" xfId="133" applyFont="1" applyFill="1" applyAlignment="1">
      <alignment horizontal="centerContinuous"/>
    </xf>
    <xf numFmtId="0" fontId="60" fillId="0" borderId="11" xfId="0" applyFont="1" applyBorder="1" applyAlignment="1">
      <alignment horizontal="left" vertical="center"/>
    </xf>
    <xf numFmtId="0" fontId="60" fillId="0" borderId="12" xfId="0" applyFont="1" applyBorder="1" applyAlignment="1">
      <alignment horizontal="left" vertical="center"/>
    </xf>
    <xf numFmtId="0" fontId="60" fillId="0" borderId="13" xfId="0" applyFont="1" applyBorder="1" applyAlignment="1">
      <alignment horizontal="left" vertical="center"/>
    </xf>
    <xf numFmtId="0" fontId="85" fillId="0" borderId="0" xfId="20" applyFont="1" applyFill="1" applyAlignment="1" applyProtection="1"/>
    <xf numFmtId="164" fontId="86" fillId="0" borderId="0" xfId="20" applyNumberFormat="1" applyFont="1" applyFill="1" applyAlignment="1" applyProtection="1"/>
    <xf numFmtId="164" fontId="86" fillId="28" borderId="0" xfId="20" applyNumberFormat="1" applyFont="1" applyFill="1" applyAlignment="1" applyProtection="1">
      <alignment horizontal="left"/>
    </xf>
    <xf numFmtId="164" fontId="86" fillId="0" borderId="0" xfId="20" applyNumberFormat="1" applyFont="1" applyFill="1" applyAlignment="1" applyProtection="1">
      <alignment horizontal="left"/>
    </xf>
    <xf numFmtId="0" fontId="43" fillId="24" borderId="0" xfId="26" applyFont="1" applyFill="1" applyBorder="1" applyAlignment="1">
      <alignment horizontal="left" vertical="center"/>
    </xf>
    <xf numFmtId="0" fontId="68" fillId="24" borderId="0" xfId="26" applyFont="1" applyFill="1" applyBorder="1" applyAlignment="1">
      <alignment horizontal="left" vertical="center"/>
    </xf>
    <xf numFmtId="0" fontId="46" fillId="24" borderId="0" xfId="26" applyFont="1" applyFill="1" applyBorder="1" applyAlignment="1">
      <alignment horizontal="left" vertical="center"/>
    </xf>
    <xf numFmtId="0" fontId="74" fillId="24" borderId="0" xfId="26" applyFont="1" applyFill="1" applyBorder="1" applyAlignment="1">
      <alignment horizontal="left" vertical="center"/>
    </xf>
    <xf numFmtId="164" fontId="59" fillId="0" borderId="0" xfId="20" applyNumberFormat="1" applyFont="1" applyFill="1" applyAlignment="1" applyProtection="1">
      <alignment horizontal="left"/>
    </xf>
    <xf numFmtId="0" fontId="44" fillId="0" borderId="0" xfId="0" applyFont="1" applyAlignment="1">
      <alignment horizontal="left"/>
    </xf>
    <xf numFmtId="0" fontId="58" fillId="24" borderId="0" xfId="28" applyFont="1" applyFill="1" applyAlignment="1">
      <alignment horizontal="left"/>
    </xf>
    <xf numFmtId="0" fontId="44" fillId="0" borderId="14" xfId="27" applyFont="1" applyFill="1" applyBorder="1" applyAlignment="1">
      <alignment horizontal="center" vertical="center"/>
    </xf>
    <xf numFmtId="0" fontId="44" fillId="27" borderId="14" xfId="27" applyFont="1" applyFill="1" applyBorder="1" applyAlignment="1">
      <alignment horizontal="center" vertical="center"/>
    </xf>
    <xf numFmtId="0" fontId="44" fillId="0" borderId="14" xfId="27" applyFont="1" applyFill="1" applyBorder="1" applyAlignment="1">
      <alignment horizontal="center" vertical="center"/>
    </xf>
    <xf numFmtId="0" fontId="56" fillId="28" borderId="0" xfId="133" applyFont="1" applyFill="1" applyBorder="1" applyAlignment="1">
      <alignment horizontal="center"/>
    </xf>
    <xf numFmtId="0" fontId="43" fillId="0" borderId="0" xfId="27" applyFont="1" applyBorder="1"/>
    <xf numFmtId="0" fontId="61" fillId="0" borderId="0" xfId="27" applyFont="1" applyBorder="1"/>
    <xf numFmtId="0" fontId="61" fillId="26" borderId="0" xfId="27" applyFont="1" applyFill="1" applyBorder="1"/>
    <xf numFmtId="0" fontId="44" fillId="0" borderId="15" xfId="0" applyFont="1" applyBorder="1" applyAlignment="1">
      <alignment vertical="center"/>
    </xf>
    <xf numFmtId="166" fontId="44" fillId="26" borderId="21" xfId="0" applyNumberFormat="1" applyFont="1" applyFill="1" applyBorder="1" applyAlignment="1">
      <alignment vertical="center"/>
    </xf>
    <xf numFmtId="16" fontId="61" fillId="26" borderId="23" xfId="27" quotePrefix="1" applyNumberFormat="1" applyFont="1" applyFill="1" applyBorder="1" applyAlignment="1">
      <alignment horizontal="center"/>
    </xf>
    <xf numFmtId="0" fontId="44" fillId="27" borderId="23" xfId="23" applyFont="1" applyFill="1" applyBorder="1" applyAlignment="1">
      <alignment horizontal="center" vertical="center"/>
    </xf>
    <xf numFmtId="0" fontId="44" fillId="0" borderId="16" xfId="0" applyFont="1" applyBorder="1" applyAlignment="1">
      <alignment vertical="center"/>
    </xf>
    <xf numFmtId="166" fontId="44" fillId="0" borderId="22" xfId="0" applyNumberFormat="1" applyFont="1" applyFill="1" applyBorder="1" applyAlignment="1">
      <alignment vertical="center"/>
    </xf>
    <xf numFmtId="166" fontId="44" fillId="0" borderId="23" xfId="0" applyNumberFormat="1" applyFont="1" applyFill="1" applyBorder="1" applyAlignment="1">
      <alignment horizontal="center" vertical="center"/>
    </xf>
    <xf numFmtId="166" fontId="44" fillId="0" borderId="21" xfId="0" applyNumberFormat="1" applyFont="1" applyFill="1" applyBorder="1" applyAlignment="1">
      <alignment vertical="center"/>
    </xf>
    <xf numFmtId="166" fontId="44" fillId="26" borderId="22" xfId="0" applyNumberFormat="1" applyFont="1" applyFill="1" applyBorder="1" applyAlignment="1">
      <alignment vertical="center"/>
    </xf>
    <xf numFmtId="0" fontId="44" fillId="25" borderId="23" xfId="23" applyFont="1" applyFill="1" applyBorder="1" applyAlignment="1">
      <alignment horizontal="center" vertical="center"/>
    </xf>
    <xf numFmtId="0" fontId="44" fillId="25" borderId="14" xfId="23" applyFont="1" applyFill="1" applyBorder="1" applyAlignment="1">
      <alignment horizontal="center" vertical="center"/>
    </xf>
    <xf numFmtId="0" fontId="44" fillId="26" borderId="19" xfId="27" applyFont="1" applyFill="1" applyBorder="1" applyAlignment="1">
      <alignment horizontal="center" vertical="center"/>
    </xf>
    <xf numFmtId="0" fontId="44" fillId="0" borderId="0" xfId="27" applyFont="1" applyFill="1" applyBorder="1" applyAlignment="1">
      <alignment horizontal="center" vertical="center"/>
    </xf>
    <xf numFmtId="0" fontId="44" fillId="0" borderId="19" xfId="27" applyFont="1" applyFill="1" applyBorder="1" applyAlignment="1">
      <alignment horizontal="center" vertical="center"/>
    </xf>
    <xf numFmtId="0" fontId="44" fillId="25" borderId="14" xfId="23" applyFont="1" applyFill="1" applyBorder="1" applyAlignment="1">
      <alignment horizontal="center" vertical="center" wrapText="1"/>
    </xf>
    <xf numFmtId="0" fontId="44" fillId="25" borderId="14" xfId="23" applyFont="1" applyFill="1" applyBorder="1" applyAlignment="1">
      <alignment horizontal="center" vertical="center"/>
    </xf>
    <xf numFmtId="0" fontId="44" fillId="27" borderId="14" xfId="23" applyFont="1" applyFill="1" applyBorder="1" applyAlignment="1">
      <alignment horizontal="center" vertical="center"/>
    </xf>
    <xf numFmtId="16" fontId="46" fillId="0" borderId="0" xfId="24" applyNumberFormat="1" applyFont="1" applyFill="1" applyBorder="1" applyAlignment="1">
      <alignment horizontal="left" vertical="center"/>
    </xf>
    <xf numFmtId="16" fontId="74" fillId="26" borderId="0" xfId="24" applyNumberFormat="1" applyFont="1" applyFill="1" applyBorder="1" applyAlignment="1">
      <alignment horizontal="left" vertical="center"/>
    </xf>
    <xf numFmtId="16" fontId="74" fillId="0" borderId="0" xfId="24" applyNumberFormat="1" applyFont="1" applyFill="1" applyBorder="1" applyAlignment="1">
      <alignment horizontal="left" vertical="center"/>
    </xf>
    <xf numFmtId="0" fontId="42" fillId="25" borderId="0" xfId="26" applyFont="1" applyFill="1" applyAlignment="1">
      <alignment horizontal="left" vertical="center"/>
    </xf>
    <xf numFmtId="0" fontId="44" fillId="0" borderId="17" xfId="0" applyFont="1" applyBorder="1" applyAlignment="1">
      <alignment horizontal="left" vertical="center"/>
    </xf>
    <xf numFmtId="0" fontId="44" fillId="0" borderId="20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0" fontId="56" fillId="24" borderId="0" xfId="26" applyFont="1" applyFill="1" applyBorder="1" applyAlignment="1">
      <alignment horizontal="left" vertical="center"/>
    </xf>
    <xf numFmtId="0" fontId="71" fillId="24" borderId="0" xfId="26" applyFont="1" applyFill="1" applyBorder="1" applyAlignment="1">
      <alignment horizontal="left" vertical="center"/>
    </xf>
    <xf numFmtId="0" fontId="44" fillId="27" borderId="14" xfId="27" applyFont="1" applyFill="1" applyBorder="1" applyAlignment="1">
      <alignment horizontal="center" vertical="center" wrapText="1"/>
    </xf>
    <xf numFmtId="0" fontId="63" fillId="0" borderId="14" xfId="27" applyFont="1" applyFill="1" applyBorder="1" applyAlignment="1">
      <alignment horizontal="center" vertical="center" wrapText="1"/>
    </xf>
    <xf numFmtId="0" fontId="56" fillId="0" borderId="0" xfId="27" applyFont="1" applyFill="1" applyBorder="1" applyAlignment="1"/>
    <xf numFmtId="0" fontId="56" fillId="0" borderId="0" xfId="27" applyFont="1" applyAlignment="1">
      <alignment horizontal="center"/>
    </xf>
    <xf numFmtId="0" fontId="5" fillId="24" borderId="0" xfId="28" applyFont="1" applyFill="1" applyAlignment="1">
      <alignment horizontal="center"/>
    </xf>
    <xf numFmtId="0" fontId="5" fillId="25" borderId="0" xfId="23" applyFont="1" applyFill="1" applyBorder="1" applyAlignment="1">
      <alignment horizontal="center"/>
    </xf>
    <xf numFmtId="0" fontId="5" fillId="25" borderId="0" xfId="23" applyFont="1" applyFill="1" applyBorder="1" applyAlignment="1">
      <alignment horizontal="left"/>
    </xf>
    <xf numFmtId="0" fontId="58" fillId="25" borderId="0" xfId="0" applyFont="1" applyFill="1" applyBorder="1" applyAlignment="1">
      <alignment horizontal="left"/>
    </xf>
    <xf numFmtId="0" fontId="61" fillId="25" borderId="0" xfId="23" applyFont="1" applyFill="1" applyBorder="1" applyAlignment="1">
      <alignment horizontal="left"/>
    </xf>
    <xf numFmtId="0" fontId="61" fillId="25" borderId="0" xfId="23" applyFont="1" applyFill="1" applyBorder="1" applyAlignment="1"/>
    <xf numFmtId="0" fontId="58" fillId="25" borderId="0" xfId="0" applyFont="1" applyFill="1" applyBorder="1" applyAlignment="1"/>
    <xf numFmtId="0" fontId="63" fillId="26" borderId="0" xfId="0" applyFont="1" applyFill="1" applyBorder="1" applyAlignment="1"/>
    <xf numFmtId="0" fontId="61" fillId="0" borderId="0" xfId="27" applyFont="1" applyAlignment="1"/>
    <xf numFmtId="0" fontId="5" fillId="25" borderId="0" xfId="23" applyFont="1" applyFill="1" applyBorder="1" applyAlignment="1"/>
    <xf numFmtId="0" fontId="56" fillId="25" borderId="0" xfId="0" applyFont="1" applyFill="1" applyBorder="1" applyAlignment="1"/>
    <xf numFmtId="0" fontId="46" fillId="25" borderId="0" xfId="0" applyFont="1" applyFill="1" applyBorder="1" applyAlignment="1"/>
    <xf numFmtId="0" fontId="68" fillId="24" borderId="0" xfId="26" applyFont="1" applyFill="1" applyBorder="1" applyAlignment="1">
      <alignment horizontal="center" vertical="center"/>
    </xf>
    <xf numFmtId="0" fontId="56" fillId="24" borderId="0" xfId="26" applyFont="1" applyFill="1" applyBorder="1" applyAlignment="1">
      <alignment horizontal="center" vertical="center"/>
    </xf>
    <xf numFmtId="0" fontId="71" fillId="24" borderId="0" xfId="26" applyFont="1" applyFill="1" applyBorder="1" applyAlignment="1">
      <alignment horizontal="center" vertical="center"/>
    </xf>
    <xf numFmtId="0" fontId="58" fillId="24" borderId="0" xfId="26" applyFont="1" applyFill="1" applyBorder="1" applyAlignment="1">
      <alignment horizontal="center" vertical="center"/>
    </xf>
    <xf numFmtId="0" fontId="42" fillId="25" borderId="0" xfId="26" applyFont="1" applyFill="1" applyAlignment="1">
      <alignment horizontal="center" vertical="center"/>
    </xf>
    <xf numFmtId="0" fontId="60" fillId="0" borderId="12" xfId="0" applyFont="1" applyBorder="1" applyAlignment="1">
      <alignment horizontal="center" vertical="center"/>
    </xf>
    <xf numFmtId="0" fontId="43" fillId="24" borderId="0" xfId="26" applyFont="1" applyFill="1" applyBorder="1" applyAlignment="1">
      <alignment horizontal="center" vertical="center"/>
    </xf>
    <xf numFmtId="0" fontId="46" fillId="24" borderId="0" xfId="26" applyFont="1" applyFill="1" applyBorder="1" applyAlignment="1">
      <alignment horizontal="center" vertical="center"/>
    </xf>
    <xf numFmtId="2" fontId="5" fillId="25" borderId="0" xfId="23" applyNumberFormat="1" applyFont="1" applyFill="1" applyBorder="1" applyAlignment="1">
      <alignment horizontal="left"/>
    </xf>
    <xf numFmtId="2" fontId="56" fillId="0" borderId="0" xfId="132" applyNumberFormat="1" applyFont="1" applyFill="1" applyBorder="1" applyAlignment="1"/>
    <xf numFmtId="0" fontId="5" fillId="25" borderId="0" xfId="134" applyFont="1" applyFill="1" applyBorder="1" applyAlignment="1"/>
    <xf numFmtId="0" fontId="61" fillId="25" borderId="0" xfId="134" applyFont="1" applyFill="1" applyBorder="1" applyAlignment="1"/>
    <xf numFmtId="0" fontId="82" fillId="31" borderId="0" xfId="0" applyFont="1" applyFill="1" applyAlignment="1"/>
    <xf numFmtId="0" fontId="44" fillId="0" borderId="0" xfId="132" applyFont="1" applyBorder="1"/>
    <xf numFmtId="0" fontId="74" fillId="0" borderId="0" xfId="132" applyFont="1" applyBorder="1"/>
    <xf numFmtId="0" fontId="44" fillId="26" borderId="14" xfId="132" applyFont="1" applyFill="1" applyBorder="1" applyAlignment="1">
      <alignment horizontal="center" vertical="center"/>
    </xf>
    <xf numFmtId="0" fontId="44" fillId="0" borderId="14" xfId="132" applyFont="1" applyFill="1" applyBorder="1" applyAlignment="1">
      <alignment horizontal="center" vertical="center"/>
    </xf>
    <xf numFmtId="0" fontId="44" fillId="0" borderId="29" xfId="132" applyFont="1" applyFill="1" applyBorder="1" applyAlignment="1">
      <alignment horizontal="center" vertical="center"/>
    </xf>
    <xf numFmtId="16" fontId="44" fillId="26" borderId="22" xfId="132" applyNumberFormat="1" applyFont="1" applyFill="1" applyBorder="1" applyAlignment="1">
      <alignment horizontal="center"/>
    </xf>
    <xf numFmtId="0" fontId="44" fillId="29" borderId="14" xfId="134" applyFont="1" applyFill="1" applyBorder="1" applyAlignment="1">
      <alignment horizontal="center" vertical="center"/>
    </xf>
    <xf numFmtId="0" fontId="68" fillId="24" borderId="0" xfId="135" applyFont="1" applyFill="1" applyBorder="1" applyAlignment="1">
      <alignment horizontal="left" vertical="center"/>
    </xf>
    <xf numFmtId="0" fontId="43" fillId="24" borderId="0" xfId="135" applyFont="1" applyFill="1" applyBorder="1" applyAlignment="1">
      <alignment horizontal="left" vertical="center"/>
    </xf>
    <xf numFmtId="0" fontId="66" fillId="24" borderId="0" xfId="135" applyFont="1" applyFill="1" applyBorder="1" applyAlignment="1">
      <alignment horizontal="left" vertical="center"/>
    </xf>
    <xf numFmtId="0" fontId="42" fillId="25" borderId="0" xfId="135" applyFont="1" applyFill="1" applyAlignment="1">
      <alignment horizontal="left" vertical="center"/>
    </xf>
    <xf numFmtId="0" fontId="44" fillId="28" borderId="14" xfId="134" applyFont="1" applyFill="1" applyBorder="1" applyAlignment="1">
      <alignment horizontal="center" vertical="center"/>
    </xf>
    <xf numFmtId="0" fontId="44" fillId="32" borderId="14" xfId="133" applyFont="1" applyFill="1" applyBorder="1" applyAlignment="1">
      <alignment horizontal="center" vertical="center"/>
    </xf>
    <xf numFmtId="0" fontId="44" fillId="28" borderId="15" xfId="133" applyFont="1" applyFill="1" applyBorder="1" applyAlignment="1">
      <alignment horizontal="center" vertical="center"/>
    </xf>
    <xf numFmtId="2" fontId="56" fillId="32" borderId="0" xfId="133" applyNumberFormat="1" applyFont="1" applyFill="1" applyBorder="1" applyAlignment="1">
      <alignment horizontal="left"/>
    </xf>
    <xf numFmtId="0" fontId="5" fillId="25" borderId="0" xfId="134" applyFont="1" applyFill="1" applyBorder="1" applyAlignment="1">
      <alignment horizontal="left"/>
    </xf>
    <xf numFmtId="16" fontId="43" fillId="25" borderId="0" xfId="133" applyNumberFormat="1" applyFont="1" applyFill="1" applyBorder="1" applyAlignment="1">
      <alignment horizontal="left"/>
    </xf>
    <xf numFmtId="0" fontId="56" fillId="25" borderId="0" xfId="0" applyFont="1" applyFill="1" applyBorder="1" applyAlignment="1">
      <alignment horizontal="left"/>
    </xf>
    <xf numFmtId="0" fontId="61" fillId="25" borderId="0" xfId="134" applyFont="1" applyFill="1" applyBorder="1" applyAlignment="1">
      <alignment horizontal="left"/>
    </xf>
    <xf numFmtId="0" fontId="57" fillId="28" borderId="0" xfId="133" applyFont="1" applyFill="1" applyAlignment="1">
      <alignment horizontal="center"/>
    </xf>
    <xf numFmtId="0" fontId="44" fillId="27" borderId="14" xfId="27" applyFont="1" applyFill="1" applyBorder="1" applyAlignment="1">
      <alignment vertical="center"/>
    </xf>
    <xf numFmtId="0" fontId="75" fillId="0" borderId="0" xfId="27" applyFont="1" applyBorder="1" applyAlignment="1">
      <alignment vertical="center"/>
    </xf>
    <xf numFmtId="0" fontId="56" fillId="24" borderId="0" xfId="135" applyFont="1" applyFill="1" applyBorder="1" applyAlignment="1">
      <alignment horizontal="left" vertical="center"/>
    </xf>
    <xf numFmtId="0" fontId="45" fillId="24" borderId="10" xfId="0" applyFont="1" applyFill="1" applyBorder="1" applyAlignment="1">
      <alignment horizontal="left" vertical="center"/>
    </xf>
    <xf numFmtId="0" fontId="44" fillId="28" borderId="35" xfId="133" applyFont="1" applyFill="1" applyBorder="1" applyAlignment="1">
      <alignment horizontal="center" vertical="center" wrapText="1"/>
    </xf>
    <xf numFmtId="2" fontId="5" fillId="25" borderId="0" xfId="23" applyNumberFormat="1" applyFont="1" applyFill="1" applyBorder="1" applyAlignment="1"/>
    <xf numFmtId="0" fontId="60" fillId="0" borderId="12" xfId="0" applyFont="1" applyBorder="1" applyAlignment="1">
      <alignment vertical="center"/>
    </xf>
    <xf numFmtId="0" fontId="56" fillId="0" borderId="0" xfId="27" applyFont="1" applyFill="1" applyBorder="1" applyAlignment="1">
      <alignment horizontal="left"/>
    </xf>
    <xf numFmtId="0" fontId="44" fillId="26" borderId="35" xfId="27" applyFont="1" applyFill="1" applyBorder="1" applyAlignment="1">
      <alignment horizontal="center" vertical="center"/>
    </xf>
    <xf numFmtId="0" fontId="44" fillId="0" borderId="35" xfId="27" applyFont="1" applyFill="1" applyBorder="1" applyAlignment="1">
      <alignment horizontal="center" vertical="center" wrapText="1"/>
    </xf>
    <xf numFmtId="0" fontId="74" fillId="26" borderId="0" xfId="27" applyFont="1" applyFill="1" applyBorder="1" applyAlignment="1">
      <alignment horizontal="left" vertical="center"/>
    </xf>
    <xf numFmtId="16" fontId="74" fillId="26" borderId="0" xfId="0" applyNumberFormat="1" applyFont="1" applyFill="1" applyBorder="1" applyAlignment="1">
      <alignment horizontal="left" vertical="center"/>
    </xf>
    <xf numFmtId="0" fontId="75" fillId="0" borderId="0" xfId="0" applyFont="1" applyBorder="1" applyAlignment="1">
      <alignment horizontal="left"/>
    </xf>
    <xf numFmtId="0" fontId="75" fillId="28" borderId="0" xfId="133" applyFont="1" applyFill="1"/>
    <xf numFmtId="0" fontId="5" fillId="25" borderId="0" xfId="133" applyFont="1" applyFill="1" applyAlignment="1">
      <alignment horizontal="center"/>
    </xf>
    <xf numFmtId="0" fontId="5" fillId="25" borderId="0" xfId="134" applyFont="1" applyFill="1" applyBorder="1" applyAlignment="1">
      <alignment horizontal="center"/>
    </xf>
    <xf numFmtId="0" fontId="60" fillId="0" borderId="0" xfId="0" applyFont="1" applyFill="1" applyBorder="1" applyAlignment="1">
      <alignment horizontal="left" vertical="center"/>
    </xf>
    <xf numFmtId="0" fontId="44" fillId="28" borderId="14" xfId="134" applyFont="1" applyFill="1" applyBorder="1" applyAlignment="1">
      <alignment horizontal="center" vertical="center" wrapText="1"/>
    </xf>
    <xf numFmtId="0" fontId="44" fillId="0" borderId="31" xfId="132" applyFont="1" applyFill="1" applyBorder="1" applyAlignment="1">
      <alignment horizontal="center" vertical="center"/>
    </xf>
    <xf numFmtId="0" fontId="44" fillId="28" borderId="14" xfId="134" applyFont="1" applyFill="1" applyBorder="1" applyAlignment="1">
      <alignment horizontal="center" vertical="center"/>
    </xf>
    <xf numFmtId="0" fontId="47" fillId="28" borderId="0" xfId="133" applyFont="1" applyFill="1"/>
    <xf numFmtId="0" fontId="56" fillId="0" borderId="0" xfId="132" applyFont="1" applyAlignment="1">
      <alignment horizontal="center"/>
    </xf>
    <xf numFmtId="0" fontId="44" fillId="0" borderId="0" xfId="132" applyFont="1" applyAlignment="1">
      <alignment horizontal="center"/>
    </xf>
    <xf numFmtId="0" fontId="44" fillId="0" borderId="15" xfId="132" applyFont="1" applyFill="1" applyBorder="1" applyAlignment="1">
      <alignment horizontal="center" vertical="center" wrapText="1"/>
    </xf>
    <xf numFmtId="0" fontId="44" fillId="0" borderId="14" xfId="132" applyFont="1" applyFill="1" applyBorder="1" applyAlignment="1">
      <alignment horizontal="center" vertical="center" wrapText="1"/>
    </xf>
    <xf numFmtId="0" fontId="44" fillId="0" borderId="35" xfId="132" applyFont="1" applyFill="1" applyBorder="1" applyAlignment="1">
      <alignment horizontal="center" vertical="center" wrapText="1"/>
    </xf>
    <xf numFmtId="0" fontId="5" fillId="0" borderId="0" xfId="132" applyFont="1" applyAlignment="1">
      <alignment wrapText="1"/>
    </xf>
    <xf numFmtId="0" fontId="44" fillId="28" borderId="14" xfId="134" applyFont="1" applyFill="1" applyBorder="1" applyAlignment="1">
      <alignment vertical="center"/>
    </xf>
    <xf numFmtId="0" fontId="83" fillId="26" borderId="21" xfId="27" quotePrefix="1" applyFont="1" applyFill="1" applyBorder="1" applyAlignment="1">
      <alignment horizontal="center"/>
    </xf>
    <xf numFmtId="16" fontId="44" fillId="26" borderId="37" xfId="132" quotePrefix="1" applyNumberFormat="1" applyFont="1" applyFill="1" applyBorder="1" applyAlignment="1">
      <alignment horizontal="center"/>
    </xf>
    <xf numFmtId="16" fontId="74" fillId="26" borderId="38" xfId="132" quotePrefix="1" applyNumberFormat="1" applyFont="1" applyFill="1" applyBorder="1" applyAlignment="1">
      <alignment horizontal="center"/>
    </xf>
    <xf numFmtId="0" fontId="44" fillId="28" borderId="14" xfId="133" applyFont="1" applyFill="1" applyBorder="1" applyAlignment="1">
      <alignment horizontal="center" vertical="center"/>
    </xf>
    <xf numFmtId="16" fontId="60" fillId="25" borderId="21" xfId="132" applyNumberFormat="1" applyFont="1" applyFill="1" applyBorder="1" applyAlignment="1">
      <alignment horizontal="center"/>
    </xf>
    <xf numFmtId="16" fontId="60" fillId="25" borderId="31" xfId="132" quotePrefix="1" applyNumberFormat="1" applyFont="1" applyFill="1" applyBorder="1" applyAlignment="1">
      <alignment horizontal="center"/>
    </xf>
    <xf numFmtId="16" fontId="60" fillId="25" borderId="31" xfId="132" applyNumberFormat="1" applyFont="1" applyFill="1" applyBorder="1" applyAlignment="1">
      <alignment horizontal="center"/>
    </xf>
    <xf numFmtId="16" fontId="60" fillId="25" borderId="39" xfId="132" quotePrefix="1" applyNumberFormat="1" applyFont="1" applyFill="1" applyBorder="1" applyAlignment="1">
      <alignment horizontal="center"/>
    </xf>
    <xf numFmtId="16" fontId="60" fillId="25" borderId="29" xfId="132" applyNumberFormat="1" applyFont="1" applyFill="1" applyBorder="1" applyAlignment="1">
      <alignment horizontal="center"/>
    </xf>
    <xf numFmtId="16" fontId="75" fillId="25" borderId="39" xfId="133" applyNumberFormat="1" applyFont="1" applyFill="1" applyBorder="1" applyAlignment="1">
      <alignment horizontal="center"/>
    </xf>
    <xf numFmtId="0" fontId="88" fillId="25" borderId="39" xfId="132" quotePrefix="1" applyFont="1" applyFill="1" applyBorder="1" applyAlignment="1">
      <alignment horizontal="center"/>
    </xf>
    <xf numFmtId="16" fontId="75" fillId="25" borderId="39" xfId="132" applyNumberFormat="1" applyFont="1" applyFill="1" applyBorder="1" applyAlignment="1">
      <alignment horizontal="center"/>
    </xf>
    <xf numFmtId="0" fontId="75" fillId="25" borderId="39" xfId="132" quotePrefix="1" applyFont="1" applyFill="1" applyBorder="1" applyAlignment="1">
      <alignment horizontal="center"/>
    </xf>
    <xf numFmtId="16" fontId="74" fillId="25" borderId="38" xfId="132" quotePrefix="1" applyNumberFormat="1" applyFont="1" applyFill="1" applyBorder="1" applyAlignment="1">
      <alignment horizontal="center"/>
    </xf>
    <xf numFmtId="16" fontId="74" fillId="25" borderId="38" xfId="132" applyNumberFormat="1" applyFont="1" applyFill="1" applyBorder="1" applyAlignment="1">
      <alignment horizontal="center"/>
    </xf>
    <xf numFmtId="16" fontId="44" fillId="25" borderId="22" xfId="132" quotePrefix="1" applyNumberFormat="1" applyFont="1" applyFill="1" applyBorder="1" applyAlignment="1">
      <alignment horizontal="center"/>
    </xf>
    <xf numFmtId="16" fontId="44" fillId="25" borderId="28" xfId="132" applyNumberFormat="1" applyFont="1" applyFill="1" applyBorder="1" applyAlignment="1">
      <alignment horizontal="center"/>
    </xf>
    <xf numFmtId="16" fontId="44" fillId="25" borderId="22" xfId="132" applyNumberFormat="1" applyFont="1" applyFill="1" applyBorder="1" applyAlignment="1">
      <alignment horizontal="center"/>
    </xf>
    <xf numFmtId="16" fontId="44" fillId="25" borderId="37" xfId="132" applyNumberFormat="1" applyFont="1" applyFill="1" applyBorder="1" applyAlignment="1">
      <alignment horizontal="center"/>
    </xf>
    <xf numFmtId="16" fontId="44" fillId="25" borderId="17" xfId="132" applyNumberFormat="1" applyFont="1" applyFill="1" applyBorder="1" applyAlignment="1">
      <alignment horizontal="center"/>
    </xf>
    <xf numFmtId="16" fontId="74" fillId="25" borderId="33" xfId="132" quotePrefix="1" applyNumberFormat="1" applyFont="1" applyFill="1" applyBorder="1" applyAlignment="1">
      <alignment horizontal="center"/>
    </xf>
    <xf numFmtId="16" fontId="74" fillId="25" borderId="0" xfId="132" applyNumberFormat="1" applyFont="1" applyFill="1" applyBorder="1" applyAlignment="1">
      <alignment horizontal="center"/>
    </xf>
    <xf numFmtId="16" fontId="74" fillId="25" borderId="33" xfId="132" applyNumberFormat="1" applyFont="1" applyFill="1" applyBorder="1" applyAlignment="1">
      <alignment horizontal="center"/>
    </xf>
    <xf numFmtId="16" fontId="60" fillId="25" borderId="37" xfId="132" applyNumberFormat="1" applyFont="1" applyFill="1" applyBorder="1" applyAlignment="1">
      <alignment horizontal="center"/>
    </xf>
    <xf numFmtId="16" fontId="60" fillId="25" borderId="37" xfId="132" quotePrefix="1" applyNumberFormat="1" applyFont="1" applyFill="1" applyBorder="1" applyAlignment="1">
      <alignment horizontal="center"/>
    </xf>
    <xf numFmtId="16" fontId="75" fillId="25" borderId="22" xfId="27" quotePrefix="1" applyNumberFormat="1" applyFont="1" applyFill="1" applyBorder="1" applyAlignment="1">
      <alignment horizontal="center"/>
    </xf>
    <xf numFmtId="16" fontId="61" fillId="25" borderId="23" xfId="27" applyNumberFormat="1" applyFont="1" applyFill="1" applyBorder="1" applyAlignment="1">
      <alignment horizontal="center"/>
    </xf>
    <xf numFmtId="16" fontId="61" fillId="25" borderId="23" xfId="27" quotePrefix="1" applyNumberFormat="1" applyFont="1" applyFill="1" applyBorder="1" applyAlignment="1">
      <alignment horizontal="center"/>
    </xf>
    <xf numFmtId="16" fontId="63" fillId="25" borderId="21" xfId="27" applyNumberFormat="1" applyFont="1" applyFill="1" applyBorder="1" applyAlignment="1">
      <alignment horizontal="center"/>
    </xf>
    <xf numFmtId="16" fontId="63" fillId="25" borderId="21" xfId="24" quotePrefix="1" applyNumberFormat="1" applyFont="1" applyFill="1" applyBorder="1" applyAlignment="1">
      <alignment horizontal="center"/>
    </xf>
    <xf numFmtId="0" fontId="44" fillId="25" borderId="16" xfId="132" applyFont="1" applyFill="1" applyBorder="1" applyAlignment="1">
      <alignment horizontal="center" vertical="center"/>
    </xf>
    <xf numFmtId="0" fontId="44" fillId="25" borderId="17" xfId="132" applyFont="1" applyFill="1" applyBorder="1" applyAlignment="1">
      <alignment vertical="center"/>
    </xf>
    <xf numFmtId="0" fontId="63" fillId="26" borderId="15" xfId="0" applyFont="1" applyFill="1" applyBorder="1" applyAlignment="1"/>
    <xf numFmtId="16" fontId="47" fillId="25" borderId="19" xfId="133" applyNumberFormat="1" applyFont="1" applyFill="1" applyBorder="1" applyAlignment="1">
      <alignment horizontal="left"/>
    </xf>
    <xf numFmtId="16" fontId="47" fillId="25" borderId="38" xfId="133" applyNumberFormat="1" applyFont="1" applyFill="1" applyBorder="1" applyAlignment="1">
      <alignment horizontal="center"/>
    </xf>
    <xf numFmtId="16" fontId="47" fillId="25" borderId="38" xfId="132" quotePrefix="1" applyNumberFormat="1" applyFont="1" applyFill="1" applyBorder="1" applyAlignment="1">
      <alignment horizontal="center"/>
    </xf>
    <xf numFmtId="16" fontId="47" fillId="25" borderId="38" xfId="0" applyNumberFormat="1" applyFont="1" applyFill="1" applyBorder="1" applyAlignment="1">
      <alignment horizontal="center"/>
    </xf>
    <xf numFmtId="16" fontId="47" fillId="25" borderId="38" xfId="132" applyNumberFormat="1" applyFont="1" applyFill="1" applyBorder="1" applyAlignment="1">
      <alignment horizontal="center"/>
    </xf>
    <xf numFmtId="0" fontId="47" fillId="25" borderId="38" xfId="132" quotePrefix="1" applyFont="1" applyFill="1" applyBorder="1" applyAlignment="1">
      <alignment horizontal="center"/>
    </xf>
    <xf numFmtId="16" fontId="47" fillId="25" borderId="32" xfId="133" applyNumberFormat="1" applyFont="1" applyFill="1" applyBorder="1" applyAlignment="1">
      <alignment horizontal="left"/>
    </xf>
    <xf numFmtId="16" fontId="75" fillId="26" borderId="22" xfId="27" quotePrefix="1" applyNumberFormat="1" applyFont="1" applyFill="1" applyBorder="1" applyAlignment="1">
      <alignment horizontal="center"/>
    </xf>
    <xf numFmtId="0" fontId="61" fillId="25" borderId="24" xfId="27" applyFont="1" applyFill="1" applyBorder="1" applyAlignment="1"/>
    <xf numFmtId="16" fontId="44" fillId="25" borderId="32" xfId="133" quotePrefix="1" applyNumberFormat="1" applyFont="1" applyFill="1" applyBorder="1" applyAlignment="1">
      <alignment horizontal="center"/>
    </xf>
    <xf numFmtId="16" fontId="84" fillId="25" borderId="38" xfId="133" applyNumberFormat="1" applyFont="1" applyFill="1" applyBorder="1" applyAlignment="1">
      <alignment horizontal="center"/>
    </xf>
    <xf numFmtId="16" fontId="61" fillId="26" borderId="23" xfId="27" applyNumberFormat="1" applyFont="1" applyFill="1" applyBorder="1" applyAlignment="1">
      <alignment horizontal="center"/>
    </xf>
    <xf numFmtId="16" fontId="89" fillId="25" borderId="38" xfId="132" applyNumberFormat="1" applyFont="1" applyFill="1" applyBorder="1" applyAlignment="1">
      <alignment horizontal="center"/>
    </xf>
    <xf numFmtId="16" fontId="89" fillId="25" borderId="38" xfId="132" quotePrefix="1" applyNumberFormat="1" applyFont="1" applyFill="1" applyBorder="1" applyAlignment="1">
      <alignment horizontal="center"/>
    </xf>
    <xf numFmtId="0" fontId="89" fillId="25" borderId="38" xfId="0" quotePrefix="1" applyFont="1" applyFill="1" applyBorder="1" applyAlignment="1">
      <alignment horizontal="center"/>
    </xf>
    <xf numFmtId="0" fontId="89" fillId="0" borderId="0" xfId="132" applyFont="1"/>
    <xf numFmtId="0" fontId="74" fillId="25" borderId="0" xfId="0" applyFont="1" applyFill="1"/>
    <xf numFmtId="0" fontId="44" fillId="29" borderId="25" xfId="133" applyFont="1" applyFill="1" applyBorder="1" applyAlignment="1">
      <alignment vertical="center"/>
    </xf>
    <xf numFmtId="0" fontId="44" fillId="27" borderId="35" xfId="132" applyFont="1" applyFill="1" applyBorder="1" applyAlignment="1">
      <alignment vertical="center"/>
    </xf>
    <xf numFmtId="0" fontId="44" fillId="26" borderId="35" xfId="132" applyFont="1" applyFill="1" applyBorder="1" applyAlignment="1">
      <alignment horizontal="center" vertical="center" wrapText="1"/>
    </xf>
    <xf numFmtId="165" fontId="45" fillId="24" borderId="32" xfId="133" applyNumberFormat="1" applyFont="1" applyFill="1" applyBorder="1" applyAlignment="1">
      <alignment horizontal="center" vertical="center"/>
    </xf>
    <xf numFmtId="16" fontId="44" fillId="0" borderId="18" xfId="0" applyNumberFormat="1" applyFont="1" applyBorder="1"/>
    <xf numFmtId="16" fontId="44" fillId="0" borderId="19" xfId="0" applyNumberFormat="1" applyFont="1" applyBorder="1" applyAlignment="1">
      <alignment horizontal="left"/>
    </xf>
    <xf numFmtId="0" fontId="60" fillId="25" borderId="0" xfId="0" applyFont="1" applyFill="1" applyAlignment="1">
      <alignment wrapText="1"/>
    </xf>
    <xf numFmtId="0" fontId="47" fillId="0" borderId="19" xfId="25" applyFont="1" applyFill="1" applyBorder="1" applyAlignment="1">
      <alignment horizontal="left"/>
    </xf>
    <xf numFmtId="0" fontId="44" fillId="0" borderId="26" xfId="132" applyFont="1" applyFill="1" applyBorder="1" applyAlignment="1">
      <alignment horizontal="center" vertical="center"/>
    </xf>
    <xf numFmtId="166" fontId="47" fillId="25" borderId="38" xfId="0" applyNumberFormat="1" applyFont="1" applyFill="1" applyBorder="1" applyAlignment="1">
      <alignment horizontal="center" vertical="center"/>
    </xf>
    <xf numFmtId="0" fontId="47" fillId="24" borderId="0" xfId="135" applyFont="1" applyFill="1" applyBorder="1" applyAlignment="1">
      <alignment vertical="center"/>
    </xf>
    <xf numFmtId="0" fontId="56" fillId="0" borderId="0" xfId="132" applyFont="1" applyAlignment="1">
      <alignment horizontal="center" vertical="center"/>
    </xf>
    <xf numFmtId="0" fontId="44" fillId="25" borderId="35" xfId="134" applyFont="1" applyFill="1" applyBorder="1" applyAlignment="1">
      <alignment horizontal="center" vertical="center" wrapText="1"/>
    </xf>
    <xf numFmtId="0" fontId="44" fillId="25" borderId="35" xfId="134" applyFont="1" applyFill="1" applyBorder="1" applyAlignment="1">
      <alignment horizontal="center" vertical="center"/>
    </xf>
    <xf numFmtId="0" fontId="44" fillId="27" borderId="35" xfId="134" applyFont="1" applyFill="1" applyBorder="1" applyAlignment="1">
      <alignment horizontal="center" vertical="center"/>
    </xf>
    <xf numFmtId="0" fontId="44" fillId="25" borderId="38" xfId="134" applyFont="1" applyFill="1" applyBorder="1" applyAlignment="1">
      <alignment horizontal="center" vertical="center"/>
    </xf>
    <xf numFmtId="0" fontId="44" fillId="27" borderId="38" xfId="134" applyFont="1" applyFill="1" applyBorder="1" applyAlignment="1">
      <alignment horizontal="center" vertical="center"/>
    </xf>
    <xf numFmtId="0" fontId="44" fillId="26" borderId="35" xfId="132" applyFont="1" applyFill="1" applyBorder="1" applyAlignment="1">
      <alignment horizontal="center" vertical="center"/>
    </xf>
    <xf numFmtId="0" fontId="44" fillId="0" borderId="37" xfId="132" applyFont="1" applyFill="1" applyBorder="1" applyAlignment="1">
      <alignment horizontal="center" vertical="center"/>
    </xf>
    <xf numFmtId="166" fontId="74" fillId="0" borderId="37" xfId="0" applyNumberFormat="1" applyFont="1" applyFill="1" applyBorder="1" applyAlignment="1">
      <alignment vertical="center"/>
    </xf>
    <xf numFmtId="166" fontId="74" fillId="0" borderId="41" xfId="0" applyNumberFormat="1" applyFont="1" applyFill="1" applyBorder="1" applyAlignment="1">
      <alignment vertical="center"/>
    </xf>
    <xf numFmtId="0" fontId="5" fillId="0" borderId="41" xfId="132" applyFont="1" applyBorder="1" applyAlignment="1"/>
    <xf numFmtId="0" fontId="5" fillId="0" borderId="42" xfId="132" applyFont="1" applyBorder="1" applyAlignment="1"/>
    <xf numFmtId="0" fontId="5" fillId="0" borderId="37" xfId="132" applyFont="1" applyBorder="1" applyAlignment="1">
      <alignment horizontal="left"/>
    </xf>
    <xf numFmtId="0" fontId="5" fillId="0" borderId="43" xfId="132" applyFont="1" applyBorder="1"/>
    <xf numFmtId="0" fontId="43" fillId="0" borderId="0" xfId="132" applyFont="1"/>
    <xf numFmtId="166" fontId="74" fillId="0" borderId="38" xfId="0" applyNumberFormat="1" applyFont="1" applyFill="1" applyBorder="1" applyAlignment="1">
      <alignment horizontal="center" vertical="center"/>
    </xf>
    <xf numFmtId="166" fontId="74" fillId="0" borderId="32" xfId="0" applyNumberFormat="1" applyFont="1" applyFill="1" applyBorder="1" applyAlignment="1">
      <alignment horizontal="center" vertical="center"/>
    </xf>
    <xf numFmtId="0" fontId="43" fillId="25" borderId="0" xfId="132" applyFont="1" applyFill="1" applyBorder="1" applyAlignment="1"/>
    <xf numFmtId="16" fontId="43" fillId="25" borderId="38" xfId="132" quotePrefix="1" applyNumberFormat="1" applyFont="1" applyFill="1" applyBorder="1" applyAlignment="1">
      <alignment horizontal="center"/>
    </xf>
    <xf numFmtId="16" fontId="43" fillId="26" borderId="40" xfId="132" quotePrefix="1" applyNumberFormat="1" applyFont="1" applyFill="1" applyBorder="1" applyAlignment="1">
      <alignment horizontal="center"/>
    </xf>
    <xf numFmtId="0" fontId="62" fillId="0" borderId="0" xfId="132" applyFont="1"/>
    <xf numFmtId="0" fontId="74" fillId="0" borderId="30" xfId="0" applyFont="1" applyBorder="1" applyAlignment="1">
      <alignment vertical="center"/>
    </xf>
    <xf numFmtId="0" fontId="74" fillId="0" borderId="34" xfId="0" applyFont="1" applyBorder="1" applyAlignment="1">
      <alignment horizontal="left" vertical="center"/>
    </xf>
    <xf numFmtId="166" fontId="74" fillId="0" borderId="39" xfId="0" applyNumberFormat="1" applyFont="1" applyFill="1" applyBorder="1" applyAlignment="1">
      <alignment vertical="center"/>
    </xf>
    <xf numFmtId="166" fontId="74" fillId="0" borderId="30" xfId="0" applyNumberFormat="1" applyFont="1" applyFill="1" applyBorder="1" applyAlignment="1">
      <alignment vertical="center"/>
    </xf>
    <xf numFmtId="0" fontId="63" fillId="26" borderId="30" xfId="0" applyFont="1" applyFill="1" applyBorder="1" applyAlignment="1"/>
    <xf numFmtId="0" fontId="63" fillId="26" borderId="31" xfId="0" applyFont="1" applyFill="1" applyBorder="1" applyAlignment="1"/>
    <xf numFmtId="16" fontId="63" fillId="25" borderId="39" xfId="132" applyNumberFormat="1" applyFont="1" applyFill="1" applyBorder="1" applyAlignment="1">
      <alignment horizontal="center"/>
    </xf>
    <xf numFmtId="16" fontId="63" fillId="25" borderId="34" xfId="133" quotePrefix="1" applyNumberFormat="1" applyFont="1" applyFill="1" applyBorder="1" applyAlignment="1">
      <alignment horizontal="center"/>
    </xf>
    <xf numFmtId="0" fontId="65" fillId="0" borderId="0" xfId="132" applyFont="1"/>
    <xf numFmtId="0" fontId="74" fillId="0" borderId="41" xfId="0" applyFont="1" applyBorder="1" applyAlignment="1">
      <alignment vertical="center"/>
    </xf>
    <xf numFmtId="0" fontId="74" fillId="0" borderId="43" xfId="0" applyFont="1" applyBorder="1" applyAlignment="1">
      <alignment horizontal="left" vertical="center"/>
    </xf>
    <xf numFmtId="166" fontId="74" fillId="26" borderId="41" xfId="0" applyNumberFormat="1" applyFont="1" applyFill="1" applyBorder="1" applyAlignment="1">
      <alignment vertical="center"/>
    </xf>
    <xf numFmtId="0" fontId="43" fillId="0" borderId="0" xfId="132" applyFont="1" applyBorder="1"/>
    <xf numFmtId="0" fontId="61" fillId="0" borderId="0" xfId="132" applyFont="1" applyBorder="1"/>
    <xf numFmtId="166" fontId="74" fillId="26" borderId="30" xfId="0" applyNumberFormat="1" applyFont="1" applyFill="1" applyBorder="1" applyAlignment="1">
      <alignment vertical="center"/>
    </xf>
    <xf numFmtId="16" fontId="63" fillId="0" borderId="0" xfId="132" applyNumberFormat="1" applyFont="1" applyFill="1" applyBorder="1" applyAlignment="1">
      <alignment horizontal="center"/>
    </xf>
    <xf numFmtId="16" fontId="63" fillId="0" borderId="0" xfId="133" quotePrefix="1" applyNumberFormat="1" applyFont="1" applyBorder="1" applyAlignment="1">
      <alignment horizontal="center"/>
    </xf>
    <xf numFmtId="0" fontId="5" fillId="25" borderId="0" xfId="133" applyFont="1" applyFill="1" applyBorder="1" applyAlignment="1">
      <alignment horizontal="left"/>
    </xf>
    <xf numFmtId="0" fontId="61" fillId="0" borderId="0" xfId="132" applyFont="1" applyAlignment="1"/>
    <xf numFmtId="0" fontId="46" fillId="24" borderId="0" xfId="135" applyFont="1" applyFill="1" applyBorder="1" applyAlignment="1">
      <alignment vertical="center"/>
    </xf>
    <xf numFmtId="0" fontId="71" fillId="24" borderId="0" xfId="135" applyFont="1" applyFill="1" applyBorder="1" applyAlignment="1">
      <alignment horizontal="left" vertical="center"/>
    </xf>
    <xf numFmtId="165" fontId="71" fillId="25" borderId="0" xfId="133" applyNumberFormat="1" applyFont="1" applyFill="1" applyBorder="1" applyAlignment="1">
      <alignment horizontal="left"/>
    </xf>
    <xf numFmtId="0" fontId="7" fillId="0" borderId="0" xfId="132" applyFont="1" applyAlignment="1">
      <alignment vertical="center"/>
    </xf>
    <xf numFmtId="0" fontId="44" fillId="27" borderId="35" xfId="27" applyFont="1" applyFill="1" applyBorder="1" applyAlignment="1">
      <alignment vertical="center"/>
    </xf>
    <xf numFmtId="16" fontId="42" fillId="0" borderId="0" xfId="27" applyNumberFormat="1" applyFont="1" applyAlignment="1">
      <alignment horizontal="left"/>
    </xf>
    <xf numFmtId="16" fontId="5" fillId="0" borderId="0" xfId="27" applyNumberFormat="1" applyFont="1" applyAlignment="1">
      <alignment horizontal="left"/>
    </xf>
    <xf numFmtId="16" fontId="5" fillId="0" borderId="0" xfId="27" applyNumberFormat="1" applyFont="1"/>
    <xf numFmtId="0" fontId="47" fillId="25" borderId="38" xfId="0" applyFont="1" applyFill="1" applyBorder="1" applyAlignment="1">
      <alignment horizontal="center" vertical="center" wrapText="1"/>
    </xf>
    <xf numFmtId="16" fontId="75" fillId="25" borderId="34" xfId="133" applyNumberFormat="1" applyFont="1" applyFill="1" applyBorder="1" applyAlignment="1">
      <alignment horizontal="left" wrapText="1"/>
    </xf>
    <xf numFmtId="0" fontId="90" fillId="28" borderId="0" xfId="133" applyFont="1" applyFill="1"/>
    <xf numFmtId="0" fontId="74" fillId="25" borderId="32" xfId="0" applyFont="1" applyFill="1" applyBorder="1" applyAlignment="1">
      <alignment wrapText="1"/>
    </xf>
    <xf numFmtId="16" fontId="75" fillId="25" borderId="30" xfId="133" applyNumberFormat="1" applyFont="1" applyFill="1" applyBorder="1" applyAlignment="1">
      <alignment horizontal="left" wrapText="1"/>
    </xf>
    <xf numFmtId="0" fontId="84" fillId="25" borderId="0" xfId="134" applyFont="1" applyFill="1" applyBorder="1" applyAlignment="1">
      <alignment horizontal="left"/>
    </xf>
    <xf numFmtId="0" fontId="74" fillId="25" borderId="0" xfId="0" applyFont="1" applyFill="1" applyAlignment="1">
      <alignment horizontal="left"/>
    </xf>
    <xf numFmtId="166" fontId="45" fillId="25" borderId="38" xfId="0" applyNumberFormat="1" applyFont="1" applyFill="1" applyBorder="1" applyAlignment="1">
      <alignment horizontal="center" vertical="center"/>
    </xf>
    <xf numFmtId="0" fontId="44" fillId="28" borderId="41" xfId="134" applyFont="1" applyFill="1" applyBorder="1" applyAlignment="1">
      <alignment vertical="center" wrapText="1"/>
    </xf>
    <xf numFmtId="0" fontId="44" fillId="29" borderId="37" xfId="134" applyFont="1" applyFill="1" applyBorder="1" applyAlignment="1">
      <alignment horizontal="center" vertical="center" wrapText="1"/>
    </xf>
    <xf numFmtId="165" fontId="47" fillId="25" borderId="32" xfId="133" applyNumberFormat="1" applyFont="1" applyFill="1" applyBorder="1" applyAlignment="1">
      <alignment horizontal="center" vertical="center"/>
    </xf>
    <xf numFmtId="0" fontId="45" fillId="24" borderId="32" xfId="0" applyFont="1" applyFill="1" applyBorder="1" applyAlignment="1">
      <alignment horizontal="center" vertical="center"/>
    </xf>
    <xf numFmtId="16" fontId="74" fillId="25" borderId="40" xfId="0" applyNumberFormat="1" applyFont="1" applyFill="1" applyBorder="1" applyAlignment="1">
      <alignment horizontal="left"/>
    </xf>
    <xf numFmtId="16" fontId="44" fillId="25" borderId="25" xfId="24" applyNumberFormat="1" applyFont="1" applyFill="1" applyBorder="1" applyAlignment="1">
      <alignment horizontal="left" vertical="center"/>
    </xf>
    <xf numFmtId="16" fontId="44" fillId="25" borderId="26" xfId="24" applyNumberFormat="1" applyFont="1" applyFill="1" applyBorder="1" applyAlignment="1">
      <alignment horizontal="left" vertical="center"/>
    </xf>
    <xf numFmtId="16" fontId="44" fillId="25" borderId="14" xfId="24" applyNumberFormat="1" applyFont="1" applyFill="1" applyBorder="1" applyAlignment="1">
      <alignment horizontal="center" vertical="center"/>
    </xf>
    <xf numFmtId="16" fontId="44" fillId="25" borderId="25" xfId="24" applyNumberFormat="1" applyFont="1" applyFill="1" applyBorder="1" applyAlignment="1">
      <alignment horizontal="center" vertical="center"/>
    </xf>
    <xf numFmtId="16" fontId="46" fillId="25" borderId="14" xfId="24" applyNumberFormat="1" applyFont="1" applyFill="1" applyBorder="1" applyAlignment="1">
      <alignment horizontal="center" vertical="center"/>
    </xf>
    <xf numFmtId="0" fontId="63" fillId="26" borderId="15" xfId="0" applyFont="1" applyFill="1" applyBorder="1" applyAlignment="1">
      <alignment wrapText="1"/>
    </xf>
    <xf numFmtId="0" fontId="74" fillId="25" borderId="0" xfId="0" applyFont="1" applyFill="1" applyAlignment="1">
      <alignment wrapText="1"/>
    </xf>
    <xf numFmtId="0" fontId="44" fillId="34" borderId="0" xfId="0" applyFont="1" applyFill="1"/>
    <xf numFmtId="0" fontId="44" fillId="34" borderId="0" xfId="0" applyFont="1" applyFill="1" applyAlignment="1">
      <alignment wrapText="1"/>
    </xf>
    <xf numFmtId="0" fontId="5" fillId="25" borderId="44" xfId="134" applyFont="1" applyFill="1" applyBorder="1" applyAlignment="1">
      <alignment horizontal="left"/>
    </xf>
    <xf numFmtId="0" fontId="5" fillId="25" borderId="45" xfId="134" applyFont="1" applyFill="1" applyBorder="1" applyAlignment="1">
      <alignment horizontal="left"/>
    </xf>
    <xf numFmtId="0" fontId="47" fillId="25" borderId="0" xfId="25" applyFont="1" applyFill="1" applyBorder="1" applyAlignment="1">
      <alignment horizontal="center" wrapText="1"/>
    </xf>
    <xf numFmtId="0" fontId="89" fillId="25" borderId="0" xfId="0" applyFont="1" applyFill="1" applyAlignment="1">
      <alignment wrapText="1"/>
    </xf>
    <xf numFmtId="0" fontId="74" fillId="25" borderId="19" xfId="0" applyFont="1" applyFill="1" applyBorder="1" applyAlignment="1">
      <alignment wrapText="1"/>
    </xf>
    <xf numFmtId="0" fontId="44" fillId="35" borderId="0" xfId="0" applyFont="1" applyFill="1" applyBorder="1" applyAlignment="1">
      <alignment horizontal="left"/>
    </xf>
    <xf numFmtId="0" fontId="5" fillId="25" borderId="0" xfId="132" applyFont="1" applyFill="1"/>
    <xf numFmtId="16" fontId="44" fillId="36" borderId="38" xfId="132" applyNumberFormat="1" applyFont="1" applyFill="1" applyBorder="1" applyAlignment="1">
      <alignment horizontal="center"/>
    </xf>
    <xf numFmtId="16" fontId="44" fillId="36" borderId="38" xfId="132" quotePrefix="1" applyNumberFormat="1" applyFont="1" applyFill="1" applyBorder="1" applyAlignment="1">
      <alignment horizontal="center"/>
    </xf>
    <xf numFmtId="16" fontId="44" fillId="36" borderId="38" xfId="0" applyNumberFormat="1" applyFont="1" applyFill="1" applyBorder="1" applyAlignment="1">
      <alignment horizontal="center" vertical="center" wrapText="1"/>
    </xf>
    <xf numFmtId="0" fontId="44" fillId="36" borderId="38" xfId="0" quotePrefix="1" applyFont="1" applyFill="1" applyBorder="1" applyAlignment="1">
      <alignment horizontal="center"/>
    </xf>
    <xf numFmtId="0" fontId="44" fillId="36" borderId="38" xfId="132" quotePrefix="1" applyFont="1" applyFill="1" applyBorder="1" applyAlignment="1">
      <alignment horizontal="center"/>
    </xf>
    <xf numFmtId="0" fontId="44" fillId="28" borderId="30" xfId="134" applyFont="1" applyFill="1" applyBorder="1" applyAlignment="1">
      <alignment horizontal="center" vertical="center" wrapText="1"/>
    </xf>
    <xf numFmtId="0" fontId="74" fillId="0" borderId="45" xfId="0" applyFont="1" applyBorder="1" applyAlignment="1">
      <alignment horizontal="left" vertical="center"/>
    </xf>
    <xf numFmtId="0" fontId="74" fillId="0" borderId="31" xfId="0" applyFont="1" applyBorder="1" applyAlignment="1">
      <alignment horizontal="left" vertical="center"/>
    </xf>
    <xf numFmtId="166" fontId="74" fillId="0" borderId="46" xfId="0" applyNumberFormat="1" applyFont="1" applyFill="1" applyBorder="1" applyAlignment="1">
      <alignment vertical="center"/>
    </xf>
    <xf numFmtId="0" fontId="5" fillId="0" borderId="38" xfId="132" applyFont="1" applyBorder="1" applyAlignment="1"/>
    <xf numFmtId="0" fontId="65" fillId="0" borderId="31" xfId="132" applyFont="1" applyBorder="1"/>
    <xf numFmtId="0" fontId="65" fillId="0" borderId="34" xfId="132" applyFont="1" applyBorder="1"/>
    <xf numFmtId="0" fontId="65" fillId="0" borderId="39" xfId="132" applyFont="1" applyBorder="1"/>
    <xf numFmtId="0" fontId="44" fillId="28" borderId="48" xfId="134" applyFont="1" applyFill="1" applyBorder="1" applyAlignment="1">
      <alignment vertical="center"/>
    </xf>
    <xf numFmtId="0" fontId="44" fillId="25" borderId="49" xfId="134" applyFont="1" applyFill="1" applyBorder="1" applyAlignment="1">
      <alignment horizontal="center" vertical="center"/>
    </xf>
    <xf numFmtId="0" fontId="44" fillId="28" borderId="50" xfId="134" applyFont="1" applyFill="1" applyBorder="1" applyAlignment="1">
      <alignment vertical="center" wrapText="1"/>
    </xf>
    <xf numFmtId="0" fontId="44" fillId="28" borderId="39" xfId="134" applyFont="1" applyFill="1" applyBorder="1" applyAlignment="1">
      <alignment horizontal="center" vertical="center"/>
    </xf>
    <xf numFmtId="0" fontId="5" fillId="0" borderId="30" xfId="132" applyFont="1" applyBorder="1" applyAlignment="1">
      <alignment horizontal="center"/>
    </xf>
    <xf numFmtId="0" fontId="5" fillId="0" borderId="30" xfId="132" applyFont="1" applyBorder="1"/>
    <xf numFmtId="0" fontId="5" fillId="0" borderId="39" xfId="132" applyFont="1" applyBorder="1"/>
    <xf numFmtId="0" fontId="5" fillId="0" borderId="31" xfId="132" applyFont="1" applyBorder="1"/>
    <xf numFmtId="165" fontId="44" fillId="0" borderId="32" xfId="133" applyNumberFormat="1" applyFont="1" applyFill="1" applyBorder="1" applyAlignment="1">
      <alignment horizontal="center" vertical="center" wrapText="1"/>
    </xf>
    <xf numFmtId="165" fontId="44" fillId="0" borderId="0" xfId="133" applyNumberFormat="1" applyFont="1" applyFill="1" applyBorder="1" applyAlignment="1">
      <alignment horizontal="center" vertical="center"/>
    </xf>
    <xf numFmtId="165" fontId="44" fillId="0" borderId="32" xfId="133" applyNumberFormat="1" applyFont="1" applyFill="1" applyBorder="1" applyAlignment="1">
      <alignment horizontal="center" vertical="center"/>
    </xf>
    <xf numFmtId="166" fontId="46" fillId="0" borderId="38" xfId="0" applyNumberFormat="1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horizontal="left"/>
    </xf>
    <xf numFmtId="0" fontId="0" fillId="0" borderId="0" xfId="0" applyFill="1"/>
    <xf numFmtId="0" fontId="89" fillId="0" borderId="0" xfId="0" applyFont="1" applyFill="1" applyAlignment="1">
      <alignment wrapText="1"/>
    </xf>
    <xf numFmtId="0" fontId="89" fillId="0" borderId="0" xfId="132" applyFont="1" applyFill="1"/>
    <xf numFmtId="0" fontId="60" fillId="25" borderId="30" xfId="0" applyFont="1" applyFill="1" applyBorder="1" applyAlignment="1">
      <alignment horizontal="left" wrapText="1"/>
    </xf>
    <xf numFmtId="0" fontId="84" fillId="25" borderId="0" xfId="134" applyFont="1" applyFill="1" applyBorder="1" applyAlignment="1">
      <alignment horizontal="center" wrapText="1"/>
    </xf>
    <xf numFmtId="0" fontId="43" fillId="25" borderId="32" xfId="132" applyFont="1" applyFill="1" applyBorder="1" applyAlignment="1">
      <alignment wrapText="1"/>
    </xf>
    <xf numFmtId="16" fontId="75" fillId="26" borderId="49" xfId="27" quotePrefix="1" applyNumberFormat="1" applyFont="1" applyFill="1" applyBorder="1" applyAlignment="1">
      <alignment horizontal="center"/>
    </xf>
    <xf numFmtId="16" fontId="61" fillId="26" borderId="38" xfId="27" applyNumberFormat="1" applyFont="1" applyFill="1" applyBorder="1" applyAlignment="1">
      <alignment horizontal="center"/>
    </xf>
    <xf numFmtId="16" fontId="63" fillId="25" borderId="39" xfId="24" quotePrefix="1" applyNumberFormat="1" applyFont="1" applyFill="1" applyBorder="1" applyAlignment="1">
      <alignment horizontal="center"/>
    </xf>
    <xf numFmtId="0" fontId="44" fillId="0" borderId="50" xfId="27" applyFont="1" applyFill="1" applyBorder="1" applyAlignment="1">
      <alignment horizontal="center" vertical="center"/>
    </xf>
    <xf numFmtId="0" fontId="42" fillId="37" borderId="35" xfId="133" applyFont="1" applyFill="1" applyBorder="1" applyAlignment="1">
      <alignment horizontal="center" vertical="center" wrapText="1"/>
    </xf>
    <xf numFmtId="166" fontId="74" fillId="0" borderId="38" xfId="0" applyNumberFormat="1" applyFont="1" applyFill="1" applyBorder="1" applyAlignment="1">
      <alignment horizontal="center"/>
    </xf>
    <xf numFmtId="16" fontId="74" fillId="0" borderId="0" xfId="0" applyNumberFormat="1" applyFont="1" applyBorder="1" applyAlignment="1">
      <alignment horizontal="left" vertical="center"/>
    </xf>
    <xf numFmtId="0" fontId="63" fillId="26" borderId="0" xfId="0" applyFont="1" applyFill="1" applyBorder="1" applyAlignment="1">
      <alignment wrapText="1"/>
    </xf>
    <xf numFmtId="16" fontId="63" fillId="25" borderId="0" xfId="27" applyNumberFormat="1" applyFont="1" applyFill="1" applyBorder="1" applyAlignment="1">
      <alignment horizontal="center"/>
    </xf>
    <xf numFmtId="16" fontId="63" fillId="25" borderId="0" xfId="24" quotePrefix="1" applyNumberFormat="1" applyFont="1" applyFill="1" applyBorder="1" applyAlignment="1">
      <alignment horizontal="center"/>
    </xf>
    <xf numFmtId="0" fontId="83" fillId="26" borderId="0" xfId="27" quotePrefix="1" applyFont="1" applyFill="1" applyBorder="1" applyAlignment="1">
      <alignment horizontal="center"/>
    </xf>
    <xf numFmtId="16" fontId="74" fillId="25" borderId="0" xfId="24" applyNumberFormat="1" applyFont="1" applyFill="1" applyBorder="1" applyAlignment="1">
      <alignment horizontal="left" vertical="center"/>
    </xf>
    <xf numFmtId="16" fontId="74" fillId="25" borderId="0" xfId="24" applyNumberFormat="1" applyFont="1" applyFill="1" applyBorder="1" applyAlignment="1">
      <alignment horizontal="center" vertical="center"/>
    </xf>
    <xf numFmtId="0" fontId="76" fillId="26" borderId="0" xfId="27" applyFont="1" applyFill="1" applyBorder="1" applyAlignment="1">
      <alignment horizontal="center" vertical="center"/>
    </xf>
    <xf numFmtId="16" fontId="76" fillId="0" borderId="0" xfId="27" quotePrefix="1" applyNumberFormat="1" applyFont="1" applyFill="1" applyBorder="1" applyAlignment="1">
      <alignment horizontal="center" vertical="center"/>
    </xf>
    <xf numFmtId="0" fontId="61" fillId="25" borderId="24" xfId="27" applyFont="1" applyFill="1" applyBorder="1" applyAlignment="1">
      <alignment wrapText="1"/>
    </xf>
    <xf numFmtId="166" fontId="91" fillId="25" borderId="38" xfId="0" applyNumberFormat="1" applyFont="1" applyFill="1" applyBorder="1" applyAlignment="1">
      <alignment horizontal="center" vertical="center"/>
    </xf>
    <xf numFmtId="166" fontId="46" fillId="25" borderId="49" xfId="0" applyNumberFormat="1" applyFont="1" applyFill="1" applyBorder="1" applyAlignment="1">
      <alignment horizontal="center" vertical="center"/>
    </xf>
    <xf numFmtId="16" fontId="89" fillId="25" borderId="38" xfId="0" quotePrefix="1" applyNumberFormat="1" applyFont="1" applyFill="1" applyBorder="1" applyAlignment="1">
      <alignment horizontal="center"/>
    </xf>
    <xf numFmtId="0" fontId="74" fillId="25" borderId="40" xfId="0" applyFont="1" applyFill="1" applyBorder="1" applyAlignment="1">
      <alignment wrapText="1"/>
    </xf>
    <xf numFmtId="16" fontId="74" fillId="25" borderId="40" xfId="132" quotePrefix="1" applyNumberFormat="1" applyFont="1" applyFill="1" applyBorder="1" applyAlignment="1">
      <alignment horizontal="center"/>
    </xf>
    <xf numFmtId="165" fontId="44" fillId="0" borderId="30" xfId="133" applyNumberFormat="1" applyFont="1" applyFill="1" applyBorder="1" applyAlignment="1">
      <alignment horizontal="center" vertical="center" wrapText="1"/>
    </xf>
    <xf numFmtId="165" fontId="44" fillId="0" borderId="31" xfId="133" applyNumberFormat="1" applyFont="1" applyFill="1" applyBorder="1" applyAlignment="1">
      <alignment horizontal="center" vertical="center"/>
    </xf>
    <xf numFmtId="166" fontId="46" fillId="0" borderId="30" xfId="0" applyNumberFormat="1" applyFont="1" applyFill="1" applyBorder="1" applyAlignment="1">
      <alignment horizontal="center" vertical="center"/>
    </xf>
    <xf numFmtId="165" fontId="44" fillId="0" borderId="30" xfId="133" applyNumberFormat="1" applyFont="1" applyFill="1" applyBorder="1" applyAlignment="1">
      <alignment horizontal="center" vertical="center"/>
    </xf>
    <xf numFmtId="166" fontId="46" fillId="0" borderId="39" xfId="0" applyNumberFormat="1" applyFont="1" applyFill="1" applyBorder="1" applyAlignment="1">
      <alignment horizontal="center" vertical="center"/>
    </xf>
    <xf numFmtId="16" fontId="84" fillId="25" borderId="38" xfId="134" applyNumberFormat="1" applyFont="1" applyFill="1" applyBorder="1" applyAlignment="1">
      <alignment horizontal="center"/>
    </xf>
    <xf numFmtId="16" fontId="74" fillId="0" borderId="32" xfId="0" applyNumberFormat="1" applyFont="1" applyBorder="1" applyAlignment="1">
      <alignment horizontal="left" vertical="center" wrapText="1"/>
    </xf>
    <xf numFmtId="165" fontId="45" fillId="26" borderId="40" xfId="133" applyNumberFormat="1" applyFont="1" applyFill="1" applyBorder="1" applyAlignment="1">
      <alignment horizontal="center" vertical="center" wrapText="1"/>
    </xf>
    <xf numFmtId="165" fontId="44" fillId="24" borderId="32" xfId="133" applyNumberFormat="1" applyFont="1" applyFill="1" applyBorder="1" applyAlignment="1">
      <alignment horizontal="center" vertical="center"/>
    </xf>
    <xf numFmtId="165" fontId="44" fillId="26" borderId="40" xfId="133" applyNumberFormat="1" applyFont="1" applyFill="1" applyBorder="1" applyAlignment="1">
      <alignment horizontal="center" vertical="center" wrapText="1"/>
    </xf>
    <xf numFmtId="166" fontId="45" fillId="25" borderId="38" xfId="0" quotePrefix="1" applyNumberFormat="1" applyFont="1" applyFill="1" applyBorder="1" applyAlignment="1">
      <alignment horizontal="center" vertical="center"/>
    </xf>
    <xf numFmtId="166" fontId="44" fillId="25" borderId="38" xfId="0" quotePrefix="1" applyNumberFormat="1" applyFont="1" applyFill="1" applyBorder="1" applyAlignment="1">
      <alignment horizontal="center" vertical="center"/>
    </xf>
    <xf numFmtId="165" fontId="44" fillId="26" borderId="40" xfId="133" applyNumberFormat="1" applyFont="1" applyFill="1" applyBorder="1" applyAlignment="1">
      <alignment horizontal="center" vertical="center"/>
    </xf>
    <xf numFmtId="166" fontId="46" fillId="0" borderId="0" xfId="0" applyNumberFormat="1" applyFont="1" applyFill="1" applyBorder="1" applyAlignment="1">
      <alignment horizontal="center" vertical="center"/>
    </xf>
    <xf numFmtId="0" fontId="5" fillId="0" borderId="32" xfId="132" applyFont="1" applyFill="1" applyBorder="1"/>
    <xf numFmtId="0" fontId="5" fillId="25" borderId="53" xfId="134" applyFont="1" applyFill="1" applyBorder="1" applyAlignment="1">
      <alignment horizontal="left"/>
    </xf>
    <xf numFmtId="0" fontId="5" fillId="25" borderId="54" xfId="134" applyFont="1" applyFill="1" applyBorder="1" applyAlignment="1">
      <alignment horizontal="left"/>
    </xf>
    <xf numFmtId="0" fontId="47" fillId="25" borderId="40" xfId="25" applyFont="1" applyFill="1" applyBorder="1" applyAlignment="1">
      <alignment horizontal="center" wrapText="1"/>
    </xf>
    <xf numFmtId="165" fontId="44" fillId="0" borderId="40" xfId="133" applyNumberFormat="1" applyFont="1" applyFill="1" applyBorder="1" applyAlignment="1">
      <alignment horizontal="center" vertical="center"/>
    </xf>
    <xf numFmtId="0" fontId="5" fillId="0" borderId="34" xfId="132" applyFont="1" applyBorder="1" applyAlignment="1">
      <alignment horizontal="left"/>
    </xf>
    <xf numFmtId="165" fontId="44" fillId="24" borderId="32" xfId="133" applyNumberFormat="1" applyFont="1" applyFill="1" applyBorder="1" applyAlignment="1">
      <alignment horizontal="center" vertical="center" wrapText="1"/>
    </xf>
    <xf numFmtId="166" fontId="44" fillId="25" borderId="39" xfId="0" quotePrefix="1" applyNumberFormat="1" applyFont="1" applyFill="1" applyBorder="1" applyAlignment="1">
      <alignment horizontal="center" vertical="center"/>
    </xf>
    <xf numFmtId="0" fontId="5" fillId="0" borderId="0" xfId="132" applyFont="1" applyBorder="1" applyAlignment="1">
      <alignment horizontal="left"/>
    </xf>
    <xf numFmtId="0" fontId="5" fillId="0" borderId="0" xfId="132" applyFont="1" applyBorder="1" applyAlignment="1">
      <alignment horizontal="center"/>
    </xf>
    <xf numFmtId="16" fontId="75" fillId="25" borderId="0" xfId="133" applyNumberFormat="1" applyFont="1" applyFill="1" applyBorder="1" applyAlignment="1">
      <alignment horizontal="left" wrapText="1"/>
    </xf>
    <xf numFmtId="16" fontId="75" fillId="25" borderId="0" xfId="133" applyNumberFormat="1" applyFont="1" applyFill="1" applyBorder="1" applyAlignment="1">
      <alignment horizontal="center"/>
    </xf>
    <xf numFmtId="0" fontId="88" fillId="25" borderId="0" xfId="132" quotePrefix="1" applyFont="1" applyFill="1" applyBorder="1" applyAlignment="1">
      <alignment horizontal="center"/>
    </xf>
    <xf numFmtId="16" fontId="75" fillId="25" borderId="0" xfId="132" applyNumberFormat="1" applyFont="1" applyFill="1" applyBorder="1" applyAlignment="1">
      <alignment horizontal="center"/>
    </xf>
    <xf numFmtId="0" fontId="75" fillId="25" borderId="0" xfId="132" quotePrefix="1" applyFont="1" applyFill="1" applyBorder="1" applyAlignment="1">
      <alignment horizontal="center"/>
    </xf>
    <xf numFmtId="165" fontId="44" fillId="24" borderId="30" xfId="133" applyNumberFormat="1" applyFont="1" applyFill="1" applyBorder="1" applyAlignment="1">
      <alignment horizontal="center" vertical="center"/>
    </xf>
    <xf numFmtId="165" fontId="44" fillId="0" borderId="0" xfId="133" applyNumberFormat="1" applyFont="1" applyFill="1" applyBorder="1" applyAlignment="1">
      <alignment horizontal="center" vertical="center" wrapText="1"/>
    </xf>
    <xf numFmtId="0" fontId="60" fillId="25" borderId="0" xfId="0" applyFont="1" applyFill="1" applyBorder="1" applyAlignment="1">
      <alignment horizontal="left" vertical="center" wrapText="1"/>
    </xf>
    <xf numFmtId="0" fontId="60" fillId="25" borderId="0" xfId="0" applyFont="1" applyFill="1" applyBorder="1" applyAlignment="1">
      <alignment vertical="center" wrapText="1"/>
    </xf>
    <xf numFmtId="16" fontId="60" fillId="25" borderId="0" xfId="132" applyNumberFormat="1" applyFont="1" applyFill="1" applyBorder="1" applyAlignment="1">
      <alignment horizontal="center"/>
    </xf>
    <xf numFmtId="16" fontId="60" fillId="25" borderId="0" xfId="132" quotePrefix="1" applyNumberFormat="1" applyFont="1" applyFill="1" applyBorder="1" applyAlignment="1">
      <alignment horizontal="center"/>
    </xf>
    <xf numFmtId="16" fontId="60" fillId="25" borderId="38" xfId="132" applyNumberFormat="1" applyFont="1" applyFill="1" applyBorder="1" applyAlignment="1">
      <alignment horizontal="center"/>
    </xf>
    <xf numFmtId="16" fontId="60" fillId="25" borderId="38" xfId="132" quotePrefix="1" applyNumberFormat="1" applyFont="1" applyFill="1" applyBorder="1" applyAlignment="1">
      <alignment horizontal="center"/>
    </xf>
    <xf numFmtId="0" fontId="75" fillId="25" borderId="45" xfId="133" applyFont="1" applyFill="1" applyBorder="1" applyAlignment="1">
      <alignment horizontal="center"/>
    </xf>
    <xf numFmtId="0" fontId="75" fillId="25" borderId="45" xfId="133" applyFont="1" applyFill="1" applyBorder="1" applyAlignment="1">
      <alignment horizontal="left" wrapText="1"/>
    </xf>
    <xf numFmtId="16" fontId="75" fillId="25" borderId="49" xfId="133" applyNumberFormat="1" applyFont="1" applyFill="1" applyBorder="1" applyAlignment="1">
      <alignment horizontal="center"/>
    </xf>
    <xf numFmtId="16" fontId="75" fillId="25" borderId="48" xfId="133" applyNumberFormat="1" applyFont="1" applyFill="1" applyBorder="1" applyAlignment="1">
      <alignment horizontal="center"/>
    </xf>
    <xf numFmtId="16" fontId="44" fillId="25" borderId="49" xfId="133" quotePrefix="1" applyNumberFormat="1" applyFont="1" applyFill="1" applyBorder="1" applyAlignment="1">
      <alignment horizontal="center"/>
    </xf>
    <xf numFmtId="166" fontId="91" fillId="25" borderId="39" xfId="0" applyNumberFormat="1" applyFont="1" applyFill="1" applyBorder="1" applyAlignment="1">
      <alignment horizontal="center" vertical="center"/>
    </xf>
    <xf numFmtId="0" fontId="84" fillId="25" borderId="31" xfId="134" applyFont="1" applyFill="1" applyBorder="1" applyAlignment="1">
      <alignment horizontal="center" wrapText="1"/>
    </xf>
    <xf numFmtId="0" fontId="84" fillId="25" borderId="31" xfId="134" applyFont="1" applyFill="1" applyBorder="1" applyAlignment="1">
      <alignment horizontal="left"/>
    </xf>
    <xf numFmtId="16" fontId="84" fillId="25" borderId="39" xfId="134" applyNumberFormat="1" applyFont="1" applyFill="1" applyBorder="1" applyAlignment="1">
      <alignment horizontal="center"/>
    </xf>
    <xf numFmtId="16" fontId="44" fillId="25" borderId="30" xfId="133" quotePrefix="1" applyNumberFormat="1" applyFont="1" applyFill="1" applyBorder="1" applyAlignment="1">
      <alignment horizontal="center"/>
    </xf>
    <xf numFmtId="16" fontId="84" fillId="25" borderId="39" xfId="133" applyNumberFormat="1" applyFont="1" applyFill="1" applyBorder="1" applyAlignment="1">
      <alignment horizontal="center"/>
    </xf>
    <xf numFmtId="0" fontId="90" fillId="26" borderId="0" xfId="134" applyFont="1" applyFill="1" applyBorder="1" applyAlignment="1">
      <alignment horizontal="center"/>
    </xf>
    <xf numFmtId="0" fontId="90" fillId="26" borderId="0" xfId="134" applyFont="1" applyFill="1" applyBorder="1" applyAlignment="1">
      <alignment horizontal="left"/>
    </xf>
    <xf numFmtId="16" fontId="90" fillId="33" borderId="0" xfId="134" applyNumberFormat="1" applyFont="1" applyFill="1" applyBorder="1" applyAlignment="1">
      <alignment horizontal="center"/>
    </xf>
    <xf numFmtId="16" fontId="90" fillId="33" borderId="0" xfId="133" applyNumberFormat="1" applyFont="1" applyFill="1" applyBorder="1" applyAlignment="1">
      <alignment horizontal="center"/>
    </xf>
    <xf numFmtId="16" fontId="90" fillId="33" borderId="0" xfId="133" quotePrefix="1" applyNumberFormat="1" applyFont="1" applyFill="1" applyBorder="1" applyAlignment="1">
      <alignment horizontal="center"/>
    </xf>
    <xf numFmtId="16" fontId="89" fillId="0" borderId="0" xfId="0" applyNumberFormat="1" applyFont="1" applyFill="1" applyAlignment="1">
      <alignment wrapText="1"/>
    </xf>
    <xf numFmtId="0" fontId="75" fillId="26" borderId="50" xfId="27" applyFont="1" applyFill="1" applyBorder="1" applyAlignment="1">
      <alignment horizontal="center" vertical="center" wrapText="1"/>
    </xf>
    <xf numFmtId="0" fontId="75" fillId="0" borderId="0" xfId="27" applyFont="1" applyBorder="1" applyAlignment="1">
      <alignment horizontal="left" vertical="center"/>
    </xf>
    <xf numFmtId="0" fontId="44" fillId="25" borderId="14" xfId="23" applyFont="1" applyFill="1" applyBorder="1" applyAlignment="1">
      <alignment horizontal="center" vertical="center" wrapText="1"/>
    </xf>
    <xf numFmtId="0" fontId="44" fillId="25" borderId="14" xfId="23" applyFont="1" applyFill="1" applyBorder="1" applyAlignment="1">
      <alignment horizontal="center" vertical="center"/>
    </xf>
    <xf numFmtId="16" fontId="75" fillId="25" borderId="50" xfId="27" quotePrefix="1" applyNumberFormat="1" applyFont="1" applyFill="1" applyBorder="1" applyAlignment="1">
      <alignment horizontal="center" vertical="center"/>
    </xf>
    <xf numFmtId="0" fontId="77" fillId="0" borderId="0" xfId="27" applyFont="1" applyBorder="1" applyAlignment="1">
      <alignment horizontal="left" vertical="center"/>
    </xf>
    <xf numFmtId="0" fontId="44" fillId="25" borderId="25" xfId="23" applyFont="1" applyFill="1" applyBorder="1" applyAlignment="1">
      <alignment horizontal="center" vertical="center" wrapText="1"/>
    </xf>
    <xf numFmtId="0" fontId="44" fillId="25" borderId="25" xfId="23" applyFont="1" applyFill="1" applyBorder="1" applyAlignment="1">
      <alignment horizontal="center" vertical="center"/>
    </xf>
    <xf numFmtId="0" fontId="76" fillId="0" borderId="0" xfId="27" applyFont="1" applyBorder="1" applyAlignment="1">
      <alignment horizontal="left" vertical="center"/>
    </xf>
    <xf numFmtId="0" fontId="47" fillId="25" borderId="55" xfId="25" applyFont="1" applyFill="1" applyBorder="1" applyAlignment="1">
      <alignment horizontal="center" wrapText="1"/>
    </xf>
    <xf numFmtId="166" fontId="47" fillId="25" borderId="56" xfId="0" applyNumberFormat="1" applyFont="1" applyFill="1" applyBorder="1" applyAlignment="1">
      <alignment horizontal="center" vertical="center"/>
    </xf>
    <xf numFmtId="165" fontId="47" fillId="25" borderId="57" xfId="133" applyNumberFormat="1" applyFont="1" applyFill="1" applyBorder="1" applyAlignment="1">
      <alignment horizontal="center" vertical="center"/>
    </xf>
    <xf numFmtId="165" fontId="44" fillId="26" borderId="34" xfId="133" applyNumberFormat="1" applyFont="1" applyFill="1" applyBorder="1" applyAlignment="1">
      <alignment horizontal="center" vertical="center"/>
    </xf>
    <xf numFmtId="0" fontId="74" fillId="25" borderId="0" xfId="0" applyFont="1" applyFill="1" applyAlignment="1">
      <alignment horizontal="left" wrapText="1"/>
    </xf>
    <xf numFmtId="0" fontId="60" fillId="25" borderId="34" xfId="0" applyFont="1" applyFill="1" applyBorder="1" applyAlignment="1">
      <alignment wrapText="1"/>
    </xf>
    <xf numFmtId="0" fontId="63" fillId="26" borderId="57" xfId="0" applyFont="1" applyFill="1" applyBorder="1" applyAlignment="1"/>
    <xf numFmtId="0" fontId="63" fillId="26" borderId="58" xfId="0" applyFont="1" applyFill="1" applyBorder="1" applyAlignment="1"/>
    <xf numFmtId="0" fontId="63" fillId="26" borderId="34" xfId="0" applyFont="1" applyFill="1" applyBorder="1" applyAlignment="1"/>
    <xf numFmtId="16" fontId="75" fillId="25" borderId="50" xfId="27" quotePrefix="1" applyNumberFormat="1" applyFont="1" applyFill="1" applyBorder="1" applyAlignment="1">
      <alignment vertical="center"/>
    </xf>
    <xf numFmtId="16" fontId="77" fillId="25" borderId="14" xfId="27" quotePrefix="1" applyNumberFormat="1" applyFont="1" applyFill="1" applyBorder="1" applyAlignment="1">
      <alignment vertical="center"/>
    </xf>
    <xf numFmtId="0" fontId="76" fillId="26" borderId="25" xfId="27" applyFont="1" applyFill="1" applyBorder="1" applyAlignment="1">
      <alignment vertical="center" wrapText="1"/>
    </xf>
    <xf numFmtId="0" fontId="43" fillId="25" borderId="0" xfId="132" applyFont="1" applyFill="1" applyBorder="1" applyAlignment="1">
      <alignment wrapText="1"/>
    </xf>
    <xf numFmtId="0" fontId="74" fillId="0" borderId="0" xfId="0" applyFont="1" applyBorder="1" applyAlignment="1">
      <alignment vertical="center"/>
    </xf>
    <xf numFmtId="0" fontId="74" fillId="0" borderId="0" xfId="0" applyFont="1" applyBorder="1" applyAlignment="1">
      <alignment horizontal="left" vertical="center"/>
    </xf>
    <xf numFmtId="166" fontId="74" fillId="0" borderId="0" xfId="0" applyNumberFormat="1" applyFont="1" applyFill="1" applyBorder="1" applyAlignment="1">
      <alignment vertical="center"/>
    </xf>
    <xf numFmtId="166" fontId="74" fillId="26" borderId="0" xfId="0" applyNumberFormat="1" applyFont="1" applyFill="1" applyBorder="1" applyAlignment="1">
      <alignment vertical="center"/>
    </xf>
    <xf numFmtId="16" fontId="63" fillId="25" borderId="0" xfId="132" applyNumberFormat="1" applyFont="1" applyFill="1" applyBorder="1" applyAlignment="1">
      <alignment horizontal="center"/>
    </xf>
    <xf numFmtId="16" fontId="63" fillId="25" borderId="0" xfId="133" quotePrefix="1" applyNumberFormat="1" applyFont="1" applyFill="1" applyBorder="1" applyAlignment="1">
      <alignment horizontal="center"/>
    </xf>
    <xf numFmtId="16" fontId="44" fillId="0" borderId="34" xfId="0" applyNumberFormat="1" applyFont="1" applyBorder="1" applyAlignment="1">
      <alignment horizontal="left"/>
    </xf>
    <xf numFmtId="16" fontId="44" fillId="0" borderId="32" xfId="0" applyNumberFormat="1" applyFont="1" applyBorder="1"/>
    <xf numFmtId="16" fontId="44" fillId="0" borderId="57" xfId="0" applyNumberFormat="1" applyFont="1" applyBorder="1"/>
    <xf numFmtId="0" fontId="61" fillId="25" borderId="38" xfId="27" applyFont="1" applyFill="1" applyBorder="1" applyAlignment="1"/>
    <xf numFmtId="0" fontId="63" fillId="26" borderId="39" xfId="0" applyFont="1" applyFill="1" applyBorder="1" applyAlignment="1">
      <alignment wrapText="1"/>
    </xf>
    <xf numFmtId="0" fontId="61" fillId="25" borderId="32" xfId="27" applyFont="1" applyFill="1" applyBorder="1" applyAlignment="1"/>
    <xf numFmtId="0" fontId="63" fillId="26" borderId="30" xfId="0" applyFont="1" applyFill="1" applyBorder="1" applyAlignment="1">
      <alignment wrapText="1"/>
    </xf>
    <xf numFmtId="16" fontId="61" fillId="25" borderId="38" xfId="27" quotePrefix="1" applyNumberFormat="1" applyFont="1" applyFill="1" applyBorder="1" applyAlignment="1">
      <alignment horizontal="center"/>
    </xf>
    <xf numFmtId="16" fontId="63" fillId="25" borderId="39" xfId="27" applyNumberFormat="1" applyFont="1" applyFill="1" applyBorder="1" applyAlignment="1">
      <alignment horizontal="center"/>
    </xf>
    <xf numFmtId="16" fontId="44" fillId="0" borderId="57" xfId="0" applyNumberFormat="1" applyFont="1" applyBorder="1" applyAlignment="1">
      <alignment horizontal="center"/>
    </xf>
    <xf numFmtId="0" fontId="44" fillId="25" borderId="14" xfId="23" applyFont="1" applyFill="1" applyBorder="1" applyAlignment="1">
      <alignment vertical="center" wrapText="1"/>
    </xf>
    <xf numFmtId="0" fontId="44" fillId="25" borderId="14" xfId="23" applyFont="1" applyFill="1" applyBorder="1" applyAlignment="1">
      <alignment vertical="center"/>
    </xf>
    <xf numFmtId="0" fontId="76" fillId="26" borderId="50" xfId="27" applyFont="1" applyFill="1" applyBorder="1" applyAlignment="1">
      <alignment vertical="center"/>
    </xf>
    <xf numFmtId="0" fontId="76" fillId="26" borderId="50" xfId="27" applyFont="1" applyFill="1" applyBorder="1" applyAlignment="1">
      <alignment vertical="center" wrapText="1"/>
    </xf>
    <xf numFmtId="16" fontId="76" fillId="0" borderId="50" xfId="27" quotePrefix="1" applyNumberFormat="1" applyFont="1" applyFill="1" applyBorder="1" applyAlignment="1">
      <alignment vertical="center"/>
    </xf>
    <xf numFmtId="16" fontId="76" fillId="0" borderId="50" xfId="27" applyNumberFormat="1" applyFont="1" applyFill="1" applyBorder="1" applyAlignment="1">
      <alignment vertical="center"/>
    </xf>
    <xf numFmtId="0" fontId="60" fillId="25" borderId="32" xfId="0" applyFont="1" applyFill="1" applyBorder="1" applyAlignment="1">
      <alignment wrapText="1"/>
    </xf>
    <xf numFmtId="0" fontId="60" fillId="25" borderId="40" xfId="0" applyFont="1" applyFill="1" applyBorder="1" applyAlignment="1">
      <alignment wrapText="1"/>
    </xf>
    <xf numFmtId="16" fontId="60" fillId="26" borderId="38" xfId="132" quotePrefix="1" applyNumberFormat="1" applyFont="1" applyFill="1" applyBorder="1" applyAlignment="1">
      <alignment horizontal="center"/>
    </xf>
    <xf numFmtId="16" fontId="60" fillId="25" borderId="40" xfId="132" quotePrefix="1" applyNumberFormat="1" applyFont="1" applyFill="1" applyBorder="1" applyAlignment="1">
      <alignment horizontal="center"/>
    </xf>
    <xf numFmtId="0" fontId="60" fillId="0" borderId="0" xfId="132" applyFont="1" applyBorder="1"/>
    <xf numFmtId="0" fontId="60" fillId="25" borderId="55" xfId="0" applyFont="1" applyFill="1" applyBorder="1" applyAlignment="1">
      <alignment wrapText="1"/>
    </xf>
    <xf numFmtId="0" fontId="60" fillId="25" borderId="55" xfId="0" applyFont="1" applyFill="1" applyBorder="1"/>
    <xf numFmtId="16" fontId="60" fillId="25" borderId="56" xfId="132" applyNumberFormat="1" applyFont="1" applyFill="1" applyBorder="1" applyAlignment="1">
      <alignment horizontal="center"/>
    </xf>
    <xf numFmtId="16" fontId="60" fillId="25" borderId="56" xfId="132" quotePrefix="1" applyNumberFormat="1" applyFont="1" applyFill="1" applyBorder="1" applyAlignment="1">
      <alignment horizontal="center"/>
    </xf>
    <xf numFmtId="0" fontId="44" fillId="34" borderId="0" xfId="0" applyFont="1" applyFill="1" applyBorder="1"/>
    <xf numFmtId="0" fontId="44" fillId="34" borderId="0" xfId="0" applyFont="1" applyFill="1" applyBorder="1" applyAlignment="1">
      <alignment wrapText="1"/>
    </xf>
    <xf numFmtId="16" fontId="74" fillId="25" borderId="32" xfId="0" applyNumberFormat="1" applyFont="1" applyFill="1" applyBorder="1" applyAlignment="1">
      <alignment wrapText="1"/>
    </xf>
    <xf numFmtId="0" fontId="77" fillId="0" borderId="0" xfId="27" applyFont="1" applyBorder="1" applyAlignment="1">
      <alignment horizontal="left" vertical="center"/>
    </xf>
    <xf numFmtId="0" fontId="76" fillId="0" borderId="0" xfId="27" applyFont="1" applyBorder="1" applyAlignment="1">
      <alignment horizontal="left" vertical="center"/>
    </xf>
    <xf numFmtId="0" fontId="49" fillId="0" borderId="0" xfId="23" applyFont="1" applyFill="1" applyBorder="1" applyAlignment="1">
      <alignment horizontal="center"/>
    </xf>
    <xf numFmtId="0" fontId="55" fillId="0" borderId="0" xfId="23" applyFont="1" applyFill="1" applyBorder="1" applyAlignment="1">
      <alignment horizontal="center"/>
    </xf>
    <xf numFmtId="0" fontId="7" fillId="0" borderId="0" xfId="132" applyFont="1" applyBorder="1" applyAlignment="1">
      <alignment horizontal="center" vertical="center"/>
    </xf>
    <xf numFmtId="0" fontId="6" fillId="0" borderId="0" xfId="132" applyFont="1" applyAlignment="1">
      <alignment horizontal="center" vertical="center"/>
    </xf>
    <xf numFmtId="0" fontId="74" fillId="0" borderId="41" xfId="134" applyFont="1" applyFill="1" applyBorder="1" applyAlignment="1">
      <alignment horizontal="center" vertical="center" wrapText="1"/>
    </xf>
    <xf numFmtId="0" fontId="74" fillId="0" borderId="43" xfId="134" applyFont="1" applyFill="1" applyBorder="1" applyAlignment="1">
      <alignment horizontal="center" vertical="center"/>
    </xf>
    <xf numFmtId="0" fontId="74" fillId="0" borderId="30" xfId="134" applyFont="1" applyFill="1" applyBorder="1" applyAlignment="1">
      <alignment horizontal="center" vertical="center"/>
    </xf>
    <xf numFmtId="0" fontId="74" fillId="0" borderId="34" xfId="134" applyFont="1" applyFill="1" applyBorder="1" applyAlignment="1">
      <alignment horizontal="center" vertical="center"/>
    </xf>
    <xf numFmtId="0" fontId="44" fillId="0" borderId="41" xfId="132" applyFont="1" applyFill="1" applyBorder="1" applyAlignment="1">
      <alignment horizontal="center" vertical="center"/>
    </xf>
    <xf numFmtId="0" fontId="44" fillId="0" borderId="42" xfId="132" applyFont="1" applyFill="1" applyBorder="1" applyAlignment="1">
      <alignment horizontal="center" vertical="center"/>
    </xf>
    <xf numFmtId="0" fontId="44" fillId="0" borderId="32" xfId="132" applyFont="1" applyFill="1" applyBorder="1" applyAlignment="1">
      <alignment horizontal="center" vertical="center"/>
    </xf>
    <xf numFmtId="0" fontId="44" fillId="0" borderId="0" xfId="132" applyFont="1" applyFill="1" applyBorder="1" applyAlignment="1">
      <alignment horizontal="center" vertical="center"/>
    </xf>
    <xf numFmtId="0" fontId="44" fillId="0" borderId="30" xfId="27" applyFont="1" applyFill="1" applyBorder="1" applyAlignment="1">
      <alignment horizontal="center" vertical="center"/>
    </xf>
    <xf numFmtId="0" fontId="44" fillId="0" borderId="34" xfId="27" applyFont="1" applyFill="1" applyBorder="1" applyAlignment="1">
      <alignment horizontal="center" vertical="center"/>
    </xf>
    <xf numFmtId="0" fontId="74" fillId="0" borderId="16" xfId="23" applyFont="1" applyFill="1" applyBorder="1" applyAlignment="1">
      <alignment horizontal="center" vertical="center" wrapText="1"/>
    </xf>
    <xf numFmtId="0" fontId="74" fillId="0" borderId="17" xfId="23" applyFont="1" applyFill="1" applyBorder="1" applyAlignment="1">
      <alignment horizontal="center" vertical="center"/>
    </xf>
    <xf numFmtId="0" fontId="74" fillId="0" borderId="30" xfId="23" applyFont="1" applyFill="1" applyBorder="1" applyAlignment="1">
      <alignment horizontal="center" vertical="center"/>
    </xf>
    <xf numFmtId="0" fontId="74" fillId="0" borderId="34" xfId="23" applyFont="1" applyFill="1" applyBorder="1" applyAlignment="1">
      <alignment horizontal="center" vertical="center"/>
    </xf>
    <xf numFmtId="0" fontId="44" fillId="0" borderId="27" xfId="27" applyFont="1" applyFill="1" applyBorder="1" applyAlignment="1">
      <alignment horizontal="center" vertical="center"/>
    </xf>
    <xf numFmtId="0" fontId="44" fillId="0" borderId="26" xfId="27" applyFont="1" applyFill="1" applyBorder="1" applyAlignment="1">
      <alignment horizontal="center" vertical="center"/>
    </xf>
    <xf numFmtId="0" fontId="44" fillId="0" borderId="16" xfId="27" applyFont="1" applyFill="1" applyBorder="1" applyAlignment="1">
      <alignment horizontal="center" vertical="center"/>
    </xf>
    <xf numFmtId="0" fontId="44" fillId="0" borderId="17" xfId="27" applyFont="1" applyFill="1" applyBorder="1" applyAlignment="1">
      <alignment horizontal="center" vertical="center"/>
    </xf>
    <xf numFmtId="0" fontId="7" fillId="0" borderId="0" xfId="27" applyFont="1" applyBorder="1" applyAlignment="1">
      <alignment horizontal="center" vertical="center"/>
    </xf>
    <xf numFmtId="0" fontId="6" fillId="0" borderId="0" xfId="27" applyFont="1" applyAlignment="1">
      <alignment horizontal="center" vertical="center"/>
    </xf>
    <xf numFmtId="0" fontId="7" fillId="0" borderId="0" xfId="27" applyFont="1" applyAlignment="1">
      <alignment horizontal="center" vertical="center"/>
    </xf>
    <xf numFmtId="0" fontId="76" fillId="26" borderId="0" xfId="27" applyFont="1" applyFill="1" applyBorder="1" applyAlignment="1">
      <alignment horizontal="left" vertical="center"/>
    </xf>
    <xf numFmtId="0" fontId="44" fillId="0" borderId="51" xfId="27" applyFont="1" applyFill="1" applyBorder="1" applyAlignment="1">
      <alignment horizontal="center" vertical="center"/>
    </xf>
    <xf numFmtId="0" fontId="44" fillId="0" borderId="52" xfId="27" applyFont="1" applyFill="1" applyBorder="1" applyAlignment="1">
      <alignment horizontal="center" vertical="center"/>
    </xf>
    <xf numFmtId="0" fontId="7" fillId="0" borderId="0" xfId="27" applyFont="1" applyBorder="1" applyAlignment="1">
      <alignment horizontal="center"/>
    </xf>
    <xf numFmtId="0" fontId="6" fillId="0" borderId="0" xfId="27" applyFont="1" applyAlignment="1">
      <alignment horizontal="center"/>
    </xf>
    <xf numFmtId="0" fontId="44" fillId="0" borderId="14" xfId="23" applyFont="1" applyFill="1" applyBorder="1" applyAlignment="1">
      <alignment horizontal="center" vertical="center"/>
    </xf>
    <xf numFmtId="0" fontId="44" fillId="0" borderId="22" xfId="23" applyFont="1" applyFill="1" applyBorder="1" applyAlignment="1">
      <alignment horizontal="center" vertical="center"/>
    </xf>
    <xf numFmtId="49" fontId="56" fillId="0" borderId="0" xfId="24" applyNumberFormat="1" applyFont="1" applyBorder="1" applyAlignment="1">
      <alignment horizontal="center"/>
    </xf>
    <xf numFmtId="0" fontId="44" fillId="0" borderId="14" xfId="27" applyFont="1" applyFill="1" applyBorder="1" applyAlignment="1">
      <alignment horizontal="center" vertical="center"/>
    </xf>
    <xf numFmtId="0" fontId="44" fillId="0" borderId="22" xfId="27" applyFont="1" applyFill="1" applyBorder="1" applyAlignment="1">
      <alignment horizontal="center" vertical="center"/>
    </xf>
    <xf numFmtId="0" fontId="87" fillId="0" borderId="0" xfId="27" applyFont="1" applyAlignment="1">
      <alignment horizontal="center"/>
    </xf>
    <xf numFmtId="49" fontId="46" fillId="0" borderId="0" xfId="24" applyNumberFormat="1" applyFont="1" applyBorder="1" applyAlignment="1">
      <alignment horizontal="center"/>
    </xf>
    <xf numFmtId="0" fontId="7" fillId="0" borderId="0" xfId="27" applyFont="1" applyFill="1" applyBorder="1" applyAlignment="1">
      <alignment horizontal="center"/>
    </xf>
    <xf numFmtId="0" fontId="7" fillId="0" borderId="0" xfId="132" applyFont="1" applyAlignment="1">
      <alignment horizontal="center" vertical="center"/>
    </xf>
    <xf numFmtId="0" fontId="6" fillId="0" borderId="0" xfId="132" applyFont="1" applyAlignment="1">
      <alignment horizontal="center"/>
    </xf>
    <xf numFmtId="0" fontId="7" fillId="0" borderId="0" xfId="132" applyFont="1" applyBorder="1" applyAlignment="1">
      <alignment horizontal="center"/>
    </xf>
    <xf numFmtId="0" fontId="44" fillId="28" borderId="16" xfId="134" applyFont="1" applyFill="1" applyBorder="1" applyAlignment="1">
      <alignment horizontal="center" vertical="center" wrapText="1"/>
    </xf>
    <xf numFmtId="0" fontId="44" fillId="28" borderId="17" xfId="134" applyFont="1" applyFill="1" applyBorder="1" applyAlignment="1">
      <alignment horizontal="center" vertical="center" wrapText="1"/>
    </xf>
    <xf numFmtId="0" fontId="44" fillId="28" borderId="30" xfId="134" applyFont="1" applyFill="1" applyBorder="1" applyAlignment="1">
      <alignment horizontal="center" vertical="center" wrapText="1"/>
    </xf>
    <xf numFmtId="0" fontId="44" fillId="28" borderId="34" xfId="134" applyFont="1" applyFill="1" applyBorder="1" applyAlignment="1">
      <alignment horizontal="center" vertical="center" wrapText="1"/>
    </xf>
    <xf numFmtId="0" fontId="44" fillId="0" borderId="16" xfId="132" applyFont="1" applyFill="1" applyBorder="1" applyAlignment="1">
      <alignment horizontal="center" vertical="center"/>
    </xf>
    <xf numFmtId="0" fontId="44" fillId="0" borderId="28" xfId="132" applyFont="1" applyFill="1" applyBorder="1" applyAlignment="1">
      <alignment horizontal="center" vertical="center"/>
    </xf>
    <xf numFmtId="0" fontId="44" fillId="0" borderId="31" xfId="132" applyFont="1" applyFill="1" applyBorder="1" applyAlignment="1">
      <alignment horizontal="center" vertical="center" wrapText="1"/>
    </xf>
    <xf numFmtId="0" fontId="44" fillId="0" borderId="36" xfId="132" applyFont="1" applyFill="1" applyBorder="1" applyAlignment="1">
      <alignment horizontal="center" vertical="center"/>
    </xf>
    <xf numFmtId="0" fontId="44" fillId="0" borderId="27" xfId="132" applyFont="1" applyFill="1" applyBorder="1" applyAlignment="1">
      <alignment horizontal="center" vertical="center"/>
    </xf>
    <xf numFmtId="0" fontId="44" fillId="0" borderId="26" xfId="132" applyFont="1" applyFill="1" applyBorder="1" applyAlignment="1">
      <alignment horizontal="center" vertical="center"/>
    </xf>
    <xf numFmtId="0" fontId="44" fillId="28" borderId="36" xfId="134" applyFont="1" applyFill="1" applyBorder="1" applyAlignment="1">
      <alignment horizontal="center" vertical="center" wrapText="1"/>
    </xf>
    <xf numFmtId="0" fontId="44" fillId="28" borderId="47" xfId="134" applyFont="1" applyFill="1" applyBorder="1" applyAlignment="1">
      <alignment horizontal="center" vertical="center" wrapText="1"/>
    </xf>
    <xf numFmtId="0" fontId="44" fillId="0" borderId="31" xfId="132" applyFont="1" applyFill="1" applyBorder="1" applyAlignment="1">
      <alignment horizontal="center" vertical="center"/>
    </xf>
    <xf numFmtId="0" fontId="44" fillId="28" borderId="51" xfId="134" applyFont="1" applyFill="1" applyBorder="1" applyAlignment="1">
      <alignment horizontal="center" vertical="center" wrapText="1"/>
    </xf>
    <xf numFmtId="0" fontId="44" fillId="28" borderId="52" xfId="134" applyFont="1" applyFill="1" applyBorder="1" applyAlignment="1">
      <alignment horizontal="center" vertical="center" wrapText="1"/>
    </xf>
    <xf numFmtId="0" fontId="7" fillId="28" borderId="0" xfId="133" applyFont="1" applyFill="1" applyBorder="1" applyAlignment="1">
      <alignment horizontal="center"/>
    </xf>
    <xf numFmtId="0" fontId="6" fillId="28" borderId="0" xfId="133" applyFont="1" applyFill="1" applyBorder="1" applyAlignment="1">
      <alignment horizontal="center"/>
    </xf>
    <xf numFmtId="0" fontId="44" fillId="28" borderId="28" xfId="133" applyFont="1" applyFill="1" applyBorder="1" applyAlignment="1">
      <alignment horizontal="center" vertical="center"/>
    </xf>
    <xf numFmtId="0" fontId="44" fillId="28" borderId="25" xfId="133" applyFont="1" applyFill="1" applyBorder="1" applyAlignment="1">
      <alignment horizontal="center" vertical="center"/>
    </xf>
    <xf numFmtId="0" fontId="44" fillId="28" borderId="26" xfId="133" applyFont="1" applyFill="1" applyBorder="1" applyAlignment="1">
      <alignment horizontal="center" vertical="center"/>
    </xf>
    <xf numFmtId="0" fontId="44" fillId="28" borderId="31" xfId="133" applyFont="1" applyFill="1" applyBorder="1" applyAlignment="1">
      <alignment horizontal="center" vertical="center"/>
    </xf>
    <xf numFmtId="0" fontId="75" fillId="25" borderId="45" xfId="133" applyFont="1" applyFill="1" applyBorder="1" applyAlignment="1">
      <alignment horizontal="center" wrapText="1"/>
    </xf>
  </cellXfs>
  <cellStyles count="138">
    <cellStyle name="20% - 强调文字颜色 1" xfId="1" xr:uid="{00000000-0005-0000-0000-000000000000}"/>
    <cellStyle name="20% - 强调文字颜色 2" xfId="2" xr:uid="{00000000-0005-0000-0000-000001000000}"/>
    <cellStyle name="20% - 强调文字颜色 3" xfId="3" xr:uid="{00000000-0005-0000-0000-000002000000}"/>
    <cellStyle name="20% - 强调文字颜色 4" xfId="4" xr:uid="{00000000-0005-0000-0000-000003000000}"/>
    <cellStyle name="20% - 强调文字颜色 5" xfId="5" xr:uid="{00000000-0005-0000-0000-000004000000}"/>
    <cellStyle name="20% - 强调文字颜色 6" xfId="6" xr:uid="{00000000-0005-0000-0000-000005000000}"/>
    <cellStyle name="40% - 强调文字颜色 1" xfId="7" xr:uid="{00000000-0005-0000-0000-000006000000}"/>
    <cellStyle name="40% - 强调文字颜色 2" xfId="8" xr:uid="{00000000-0005-0000-0000-000007000000}"/>
    <cellStyle name="40% - 强调文字颜色 3" xfId="9" xr:uid="{00000000-0005-0000-0000-000008000000}"/>
    <cellStyle name="40% - 强调文字颜色 4" xfId="10" xr:uid="{00000000-0005-0000-0000-000009000000}"/>
    <cellStyle name="40% - 强调文字颜色 5" xfId="11" xr:uid="{00000000-0005-0000-0000-00000A000000}"/>
    <cellStyle name="40% - 强调文字颜色 6" xfId="12" xr:uid="{00000000-0005-0000-0000-00000B000000}"/>
    <cellStyle name="60% - 强调文字颜色 1" xfId="13" xr:uid="{00000000-0005-0000-0000-00000C000000}"/>
    <cellStyle name="60% - 强调文字颜色 2" xfId="14" xr:uid="{00000000-0005-0000-0000-00000D000000}"/>
    <cellStyle name="60% - 强调文字颜色 3" xfId="15" xr:uid="{00000000-0005-0000-0000-00000E000000}"/>
    <cellStyle name="60% - 强调文字颜色 4" xfId="16" xr:uid="{00000000-0005-0000-0000-00000F000000}"/>
    <cellStyle name="60% - 强调文字颜色 5" xfId="17" xr:uid="{00000000-0005-0000-0000-000010000000}"/>
    <cellStyle name="60% - 强调文字颜色 6" xfId="18" xr:uid="{00000000-0005-0000-0000-000011000000}"/>
    <cellStyle name="Bình thường" xfId="0" builtinId="0"/>
    <cellStyle name="Comma 2" xfId="19" xr:uid="{00000000-0005-0000-0000-000012000000}"/>
    <cellStyle name="Normal 2" xfId="21" xr:uid="{00000000-0005-0000-0000-000015000000}"/>
    <cellStyle name="Normal 2 2" xfId="22" xr:uid="{00000000-0005-0000-0000-000016000000}"/>
    <cellStyle name="Normal_EUROPE" xfId="23" xr:uid="{00000000-0005-0000-0000-000017000000}"/>
    <cellStyle name="Normal_EUROPE 2" xfId="134" xr:uid="{00000000-0005-0000-0000-000018000000}"/>
    <cellStyle name="Normal_MED" xfId="24" xr:uid="{00000000-0005-0000-0000-000019000000}"/>
    <cellStyle name="Normal_MED (1)" xfId="25" xr:uid="{00000000-0005-0000-0000-00001A000000}"/>
    <cellStyle name="Normal_MED 2" xfId="133" xr:uid="{00000000-0005-0000-0000-00001B000000}"/>
    <cellStyle name="Normal_PERSIAN GULF" xfId="137" xr:uid="{00000000-0005-0000-0000-00001C000000}"/>
    <cellStyle name="Normal_Persian Gulf via HKG" xfId="26" xr:uid="{00000000-0005-0000-0000-00001D000000}"/>
    <cellStyle name="Normal_Persian Gulf via HKG 2" xfId="135" xr:uid="{00000000-0005-0000-0000-00001E000000}"/>
    <cellStyle name="Normal_SOUTH AFRICA" xfId="27" xr:uid="{00000000-0005-0000-0000-00001F000000}"/>
    <cellStyle name="Normal_SOUTH AFRICA 2" xfId="132" xr:uid="{00000000-0005-0000-0000-000020000000}"/>
    <cellStyle name="Normal_US WC &amp; Canada" xfId="28" xr:uid="{00000000-0005-0000-0000-000021000000}"/>
    <cellStyle name="Normal_US WC &amp; Canada 2" xfId="136" xr:uid="{00000000-0005-0000-0000-000022000000}"/>
    <cellStyle name="normální 2" xfId="29" xr:uid="{00000000-0005-0000-0000-000023000000}"/>
    <cellStyle name="normální 2 2" xfId="30" xr:uid="{00000000-0005-0000-0000-000024000000}"/>
    <cellStyle name="normální 2_Xl0001353" xfId="31" xr:uid="{00000000-0005-0000-0000-000025000000}"/>
    <cellStyle name="normální_04Road" xfId="32" xr:uid="{00000000-0005-0000-0000-000026000000}"/>
    <cellStyle name="Siêu kết nối" xfId="20" builtinId="8"/>
    <cellStyle name="표준_LOOP 3 LR-2005(CEX)" xfId="33" xr:uid="{00000000-0005-0000-0000-000027000000}"/>
    <cellStyle name="一般_2008-10-28 Long Term Schedule CTS SVC" xfId="34" xr:uid="{00000000-0005-0000-0000-000028000000}"/>
    <cellStyle name="好" xfId="35" xr:uid="{00000000-0005-0000-0000-000029000000}"/>
    <cellStyle name="好_MED WB ARB 1st Quarter 2013" xfId="36" xr:uid="{00000000-0005-0000-0000-00002A000000}"/>
    <cellStyle name="好_MED WB ARB 1st Quarter 2015" xfId="37" xr:uid="{00000000-0005-0000-0000-00002B000000}"/>
    <cellStyle name="好_MED WB ARB 1st Quarter 2015v2" xfId="38" xr:uid="{00000000-0005-0000-0000-00002C000000}"/>
    <cellStyle name="好_MED WB ARB 2nd Quarter 2014" xfId="39" xr:uid="{00000000-0005-0000-0000-00002D000000}"/>
    <cellStyle name="好_MED WB ARB 2nd Quarter 2014V2" xfId="40" xr:uid="{00000000-0005-0000-0000-00002E000000}"/>
    <cellStyle name="好_MED WB ARB 3rd Quarter 2013" xfId="41" xr:uid="{00000000-0005-0000-0000-00002F000000}"/>
    <cellStyle name="好_MED WB ARB 4th Quarter 2013V1" xfId="42" xr:uid="{00000000-0005-0000-0000-000030000000}"/>
    <cellStyle name="好_NW EUR SVC Westbound RF Arbitraries 2nd Qtr 2014" xfId="43" xr:uid="{00000000-0005-0000-0000-000031000000}"/>
    <cellStyle name="好_NW EUR SVC Westbound RF Arbitraries 3rd Qtr 2013" xfId="44" xr:uid="{00000000-0005-0000-0000-000032000000}"/>
    <cellStyle name="好_NW EUR SVC Westbound RF Arbitraries 3rd Qtr 2014" xfId="45" xr:uid="{00000000-0005-0000-0000-000033000000}"/>
    <cellStyle name="好_NWE 2011 3rd qu WB ARB proposal" xfId="46" xr:uid="{00000000-0005-0000-0000-000034000000}"/>
    <cellStyle name="好_NWE 2011 4thQ WB ARB proposal" xfId="47" xr:uid="{00000000-0005-0000-0000-000035000000}"/>
    <cellStyle name="好_NWE WB ARB 1st Quarter 2013" xfId="48" xr:uid="{00000000-0005-0000-0000-000036000000}"/>
    <cellStyle name="好_NWE WB ARB 1st Quarter 2013V2" xfId="49" xr:uid="{00000000-0005-0000-0000-000037000000}"/>
    <cellStyle name="好_NWE WB ARB 1st Quarter 2014" xfId="50" xr:uid="{00000000-0005-0000-0000-000038000000}"/>
    <cellStyle name="好_NWE WB ARB 2nd Quarter 2012 proposals" xfId="51" xr:uid="{00000000-0005-0000-0000-000039000000}"/>
    <cellStyle name="好_NWE WB ARB 2nd Quarter 2013" xfId="52" xr:uid="{00000000-0005-0000-0000-00003A000000}"/>
    <cellStyle name="好_NWE WB ARB 2nd Quarter 2013 V1" xfId="53" xr:uid="{00000000-0005-0000-0000-00003B000000}"/>
    <cellStyle name="好_NWE WB ARB 2nd Quarter 2013 V4" xfId="54" xr:uid="{00000000-0005-0000-0000-00003C000000}"/>
    <cellStyle name="好_NWE WB ARB 2nd Quarter 2014(20140529-20140630)" xfId="55" xr:uid="{00000000-0005-0000-0000-00003D000000}"/>
    <cellStyle name="好_NWE WB ARB 2nd Quarter 2014v2" xfId="56" xr:uid="{00000000-0005-0000-0000-00003E000000}"/>
    <cellStyle name="好_NWE WB ARB 2nd Quarter 2014v3 (1)" xfId="57" xr:uid="{00000000-0005-0000-0000-00003F000000}"/>
    <cellStyle name="好_NWE WB ARB 3rd Quarter 2012" xfId="58" xr:uid="{00000000-0005-0000-0000-000040000000}"/>
    <cellStyle name="好_NWE WB ARB 3rd Quarter 2013" xfId="59" xr:uid="{00000000-0005-0000-0000-000041000000}"/>
    <cellStyle name="好_NWE WB ARB 3rd Quarter 2014" xfId="60" xr:uid="{00000000-0005-0000-0000-000042000000}"/>
    <cellStyle name="好_NWE WB ARB 4th Quarter 2012" xfId="61" xr:uid="{00000000-0005-0000-0000-000043000000}"/>
    <cellStyle name="好_NWE WB ARB 4th Quarter 2012 update" xfId="62" xr:uid="{00000000-0005-0000-0000-000044000000}"/>
    <cellStyle name="好_NWE WB ARB 4th Quarter 2013" xfId="63" xr:uid="{00000000-0005-0000-0000-000045000000}"/>
    <cellStyle name="好_NWE WB ARB 4th Quarter 2014" xfId="64" xr:uid="{00000000-0005-0000-0000-000046000000}"/>
    <cellStyle name="好_NWE WB ARB NOV 25-DEC 31 2011" xfId="65" xr:uid="{00000000-0005-0000-0000-000047000000}"/>
    <cellStyle name="好_NWE WB ARB Q1 2012" xfId="66" xr:uid="{00000000-0005-0000-0000-000048000000}"/>
    <cellStyle name="好_REVISED NWE WB ARB 3rd Quarter 2013" xfId="67" xr:uid="{00000000-0005-0000-0000-000049000000}"/>
    <cellStyle name="好_UPDATED NWE WB ARB 1st Quarter 2013" xfId="68" xr:uid="{00000000-0005-0000-0000-00004A000000}"/>
    <cellStyle name="差" xfId="69" xr:uid="{00000000-0005-0000-0000-00004B000000}"/>
    <cellStyle name="差_MED WB ARB 1st Quarter 2013" xfId="70" xr:uid="{00000000-0005-0000-0000-00004C000000}"/>
    <cellStyle name="差_MED WB ARB 1st Quarter 2015" xfId="71" xr:uid="{00000000-0005-0000-0000-00004D000000}"/>
    <cellStyle name="差_MED WB ARB 1st Quarter 2015v2" xfId="72" xr:uid="{00000000-0005-0000-0000-00004E000000}"/>
    <cellStyle name="差_MED WB ARB 2nd Quarter 2014" xfId="73" xr:uid="{00000000-0005-0000-0000-00004F000000}"/>
    <cellStyle name="差_MED WB ARB 2nd Quarter 2014V2" xfId="74" xr:uid="{00000000-0005-0000-0000-000050000000}"/>
    <cellStyle name="差_MED WB ARB 3rd Quarter 2013" xfId="75" xr:uid="{00000000-0005-0000-0000-000051000000}"/>
    <cellStyle name="差_MED WB ARB 4th Quarter 2013V1" xfId="76" xr:uid="{00000000-0005-0000-0000-000052000000}"/>
    <cellStyle name="差_NW EUR SVC Westbound RF Arbitraries 2nd Qtr 2014" xfId="77" xr:uid="{00000000-0005-0000-0000-000053000000}"/>
    <cellStyle name="差_NW EUR SVC Westbound RF Arbitraries 3rd Qtr 2013" xfId="78" xr:uid="{00000000-0005-0000-0000-000054000000}"/>
    <cellStyle name="差_NW EUR SVC Westbound RF Arbitraries 3rd Qtr 2014" xfId="79" xr:uid="{00000000-0005-0000-0000-000055000000}"/>
    <cellStyle name="差_NWE 2011 3rd qu WB ARB proposal" xfId="80" xr:uid="{00000000-0005-0000-0000-000056000000}"/>
    <cellStyle name="差_NWE 2011 4thQ WB ARB proposal" xfId="81" xr:uid="{00000000-0005-0000-0000-000057000000}"/>
    <cellStyle name="差_NWE WB ARB 1st Quarter 2013" xfId="82" xr:uid="{00000000-0005-0000-0000-000058000000}"/>
    <cellStyle name="差_NWE WB ARB 1st Quarter 2013V2" xfId="83" xr:uid="{00000000-0005-0000-0000-000059000000}"/>
    <cellStyle name="差_NWE WB ARB 1st Quarter 2014" xfId="84" xr:uid="{00000000-0005-0000-0000-00005A000000}"/>
    <cellStyle name="差_NWE WB ARB 2nd Quarter 2012 proposals" xfId="85" xr:uid="{00000000-0005-0000-0000-00005B000000}"/>
    <cellStyle name="差_NWE WB ARB 2nd Quarter 2013" xfId="86" xr:uid="{00000000-0005-0000-0000-00005C000000}"/>
    <cellStyle name="差_NWE WB ARB 2nd Quarter 2013 V1" xfId="87" xr:uid="{00000000-0005-0000-0000-00005D000000}"/>
    <cellStyle name="差_NWE WB ARB 2nd Quarter 2013 V4" xfId="88" xr:uid="{00000000-0005-0000-0000-00005E000000}"/>
    <cellStyle name="差_NWE WB ARB 2nd Quarter 2014(20140529-20140630)" xfId="89" xr:uid="{00000000-0005-0000-0000-00005F000000}"/>
    <cellStyle name="差_NWE WB ARB 2nd Quarter 2014v2" xfId="90" xr:uid="{00000000-0005-0000-0000-000060000000}"/>
    <cellStyle name="差_NWE WB ARB 2nd Quarter 2014v3 (1)" xfId="91" xr:uid="{00000000-0005-0000-0000-000061000000}"/>
    <cellStyle name="差_NWE WB ARB 3rd Quarter 2012" xfId="92" xr:uid="{00000000-0005-0000-0000-000062000000}"/>
    <cellStyle name="差_NWE WB ARB 3rd Quarter 2013" xfId="93" xr:uid="{00000000-0005-0000-0000-000063000000}"/>
    <cellStyle name="差_NWE WB ARB 3rd Quarter 2014" xfId="94" xr:uid="{00000000-0005-0000-0000-000064000000}"/>
    <cellStyle name="差_NWE WB ARB 4th Quarter 2012" xfId="95" xr:uid="{00000000-0005-0000-0000-000065000000}"/>
    <cellStyle name="差_NWE WB ARB 4th Quarter 2012 update" xfId="96" xr:uid="{00000000-0005-0000-0000-000066000000}"/>
    <cellStyle name="差_NWE WB ARB 4th Quarter 2013" xfId="97" xr:uid="{00000000-0005-0000-0000-000067000000}"/>
    <cellStyle name="差_NWE WB ARB 4th Quarter 2014" xfId="98" xr:uid="{00000000-0005-0000-0000-000068000000}"/>
    <cellStyle name="差_NWE WB ARB NOV 25-DEC 31 2011" xfId="99" xr:uid="{00000000-0005-0000-0000-000069000000}"/>
    <cellStyle name="差_NWE WB ARB Q1 2012" xfId="100" xr:uid="{00000000-0005-0000-0000-00006A000000}"/>
    <cellStyle name="差_REVISED NWE WB ARB 3rd Quarter 2013" xfId="101" xr:uid="{00000000-0005-0000-0000-00006B000000}"/>
    <cellStyle name="差_UPDATED NWE WB ARB 1st Quarter 2013" xfId="102" xr:uid="{00000000-0005-0000-0000-00006C000000}"/>
    <cellStyle name="常规 2" xfId="103" xr:uid="{00000000-0005-0000-0000-00006D000000}"/>
    <cellStyle name="常规 2 2" xfId="104" xr:uid="{00000000-0005-0000-0000-00006E000000}"/>
    <cellStyle name="常规 2_Xl0001226" xfId="105" xr:uid="{00000000-0005-0000-0000-00006F000000}"/>
    <cellStyle name="常规 3" xfId="106" xr:uid="{00000000-0005-0000-0000-000070000000}"/>
    <cellStyle name="常规 3 2 2 2" xfId="107" xr:uid="{00000000-0005-0000-0000-000071000000}"/>
    <cellStyle name="常规 4" xfId="108" xr:uid="{00000000-0005-0000-0000-000072000000}"/>
    <cellStyle name="常规_AEN LTS(20071031) " xfId="109" xr:uid="{00000000-0005-0000-0000-000073000000}"/>
    <cellStyle name="强调文字颜色 1" xfId="110" xr:uid="{00000000-0005-0000-0000-000074000000}"/>
    <cellStyle name="强调文字颜色 2" xfId="111" xr:uid="{00000000-0005-0000-0000-000075000000}"/>
    <cellStyle name="强调文字颜色 3" xfId="112" xr:uid="{00000000-0005-0000-0000-000076000000}"/>
    <cellStyle name="强调文字颜色 4" xfId="113" xr:uid="{00000000-0005-0000-0000-000077000000}"/>
    <cellStyle name="强调文字颜色 5" xfId="114" xr:uid="{00000000-0005-0000-0000-000078000000}"/>
    <cellStyle name="强调文字颜色 6" xfId="115" xr:uid="{00000000-0005-0000-0000-000079000000}"/>
    <cellStyle name="标题" xfId="116" xr:uid="{00000000-0005-0000-0000-00007A000000}"/>
    <cellStyle name="标题 1" xfId="117" xr:uid="{00000000-0005-0000-0000-00007B000000}"/>
    <cellStyle name="标题 2" xfId="118" xr:uid="{00000000-0005-0000-0000-00007C000000}"/>
    <cellStyle name="标题 3" xfId="119" xr:uid="{00000000-0005-0000-0000-00007D000000}"/>
    <cellStyle name="标题 4" xfId="120" xr:uid="{00000000-0005-0000-0000-00007E000000}"/>
    <cellStyle name="标题_MED WB ARB 1st Quarter 2013" xfId="121" xr:uid="{00000000-0005-0000-0000-00007F000000}"/>
    <cellStyle name="检查单元格" xfId="122" xr:uid="{00000000-0005-0000-0000-000080000000}"/>
    <cellStyle name="汇总" xfId="123" xr:uid="{00000000-0005-0000-0000-000081000000}"/>
    <cellStyle name="注释" xfId="124" xr:uid="{00000000-0005-0000-0000-000082000000}"/>
    <cellStyle name="解释性文本" xfId="125" xr:uid="{00000000-0005-0000-0000-000083000000}"/>
    <cellStyle name="警告文本" xfId="126" xr:uid="{00000000-0005-0000-0000-000084000000}"/>
    <cellStyle name="计算" xfId="127" xr:uid="{00000000-0005-0000-0000-000085000000}"/>
    <cellStyle name="输入" xfId="128" xr:uid="{00000000-0005-0000-0000-000086000000}"/>
    <cellStyle name="输出" xfId="129" xr:uid="{00000000-0005-0000-0000-000087000000}"/>
    <cellStyle name="适中" xfId="130" xr:uid="{00000000-0005-0000-0000-000088000000}"/>
    <cellStyle name="链接单元格" xfId="131" xr:uid="{00000000-0005-0000-0000-00008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CC0066"/>
      <color rgb="FFFF0066"/>
      <color rgb="FF9933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1</xdr:col>
      <xdr:colOff>228600</xdr:colOff>
      <xdr:row>2</xdr:row>
      <xdr:rowOff>142875</xdr:rowOff>
    </xdr:to>
    <xdr:pic>
      <xdr:nvPicPr>
        <xdr:cNvPr id="1225177" name="Picture 1252" descr="Inline image">
          <a:extLst>
            <a:ext uri="{FF2B5EF4-FFF2-40B4-BE49-F238E27FC236}">
              <a16:creationId xmlns:a16="http://schemas.microsoft.com/office/drawing/2014/main" id="{00000000-0008-0000-0000-0000D9B1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13239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169068</xdr:colOff>
      <xdr:row>0</xdr:row>
      <xdr:rowOff>52387</xdr:rowOff>
    </xdr:from>
    <xdr:to>
      <xdr:col>0</xdr:col>
      <xdr:colOff>1238249</xdr:colOff>
      <xdr:row>4</xdr:row>
      <xdr:rowOff>130968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68" y="52387"/>
          <a:ext cx="1069181" cy="992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169069</xdr:colOff>
      <xdr:row>0</xdr:row>
      <xdr:rowOff>52387</xdr:rowOff>
    </xdr:from>
    <xdr:to>
      <xdr:col>0</xdr:col>
      <xdr:colOff>1000125</xdr:colOff>
      <xdr:row>4</xdr:row>
      <xdr:rowOff>130968</xdr:rowOff>
    </xdr:to>
    <xdr:pic>
      <xdr:nvPicPr>
        <xdr:cNvPr id="1232107" name="Picture 1252" descr="Inline image">
          <a:extLst>
            <a:ext uri="{FF2B5EF4-FFF2-40B4-BE49-F238E27FC236}">
              <a16:creationId xmlns:a16="http://schemas.microsoft.com/office/drawing/2014/main" id="{00000000-0008-0000-0200-0000EBCC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69" y="52387"/>
          <a:ext cx="831056" cy="8405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0</xdr:rowOff>
    </xdr:from>
    <xdr:to>
      <xdr:col>0</xdr:col>
      <xdr:colOff>1047751</xdr:colOff>
      <xdr:row>3</xdr:row>
      <xdr:rowOff>142875</xdr:rowOff>
    </xdr:to>
    <xdr:pic>
      <xdr:nvPicPr>
        <xdr:cNvPr id="1232973" name="Picture 1252" descr="Inline image">
          <a:extLst>
            <a:ext uri="{FF2B5EF4-FFF2-40B4-BE49-F238E27FC236}">
              <a16:creationId xmlns:a16="http://schemas.microsoft.com/office/drawing/2014/main" id="{00000000-0008-0000-0300-00004DD0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11907"/>
          <a:ext cx="990600" cy="881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</xdr:rowOff>
    </xdr:from>
    <xdr:to>
      <xdr:col>0</xdr:col>
      <xdr:colOff>1012031</xdr:colOff>
      <xdr:row>4</xdr:row>
      <xdr:rowOff>142875</xdr:rowOff>
    </xdr:to>
    <xdr:pic>
      <xdr:nvPicPr>
        <xdr:cNvPr id="1228175" name="Picture 1252" descr="Inline image">
          <a:extLst>
            <a:ext uri="{FF2B5EF4-FFF2-40B4-BE49-F238E27FC236}">
              <a16:creationId xmlns:a16="http://schemas.microsoft.com/office/drawing/2014/main" id="{00000000-0008-0000-0400-00008FBD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954881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</xdr:rowOff>
    </xdr:from>
    <xdr:to>
      <xdr:col>0</xdr:col>
      <xdr:colOff>1166812</xdr:colOff>
      <xdr:row>4</xdr:row>
      <xdr:rowOff>166687</xdr:rowOff>
    </xdr:to>
    <xdr:pic>
      <xdr:nvPicPr>
        <xdr:cNvPr id="1231142" name="Picture 1252" descr="Inline image">
          <a:extLst>
            <a:ext uri="{FF2B5EF4-FFF2-40B4-BE49-F238E27FC236}">
              <a16:creationId xmlns:a16="http://schemas.microsoft.com/office/drawing/2014/main" id="{00000000-0008-0000-0500-000026C9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"/>
          <a:ext cx="1109662" cy="1062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35718</xdr:rowOff>
    </xdr:from>
    <xdr:to>
      <xdr:col>0</xdr:col>
      <xdr:colOff>1023937</xdr:colOff>
      <xdr:row>4</xdr:row>
      <xdr:rowOff>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18"/>
          <a:ext cx="1023937" cy="8334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92869</xdr:colOff>
      <xdr:row>0</xdr:row>
      <xdr:rowOff>0</xdr:rowOff>
    </xdr:from>
    <xdr:to>
      <xdr:col>0</xdr:col>
      <xdr:colOff>1095375</xdr:colOff>
      <xdr:row>4</xdr:row>
      <xdr:rowOff>154780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9" y="0"/>
          <a:ext cx="1002506" cy="91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0</xdr:rowOff>
    </xdr:from>
    <xdr:to>
      <xdr:col>0</xdr:col>
      <xdr:colOff>1143001</xdr:colOff>
      <xdr:row>3</xdr:row>
      <xdr:rowOff>107156</xdr:rowOff>
    </xdr:to>
    <xdr:pic>
      <xdr:nvPicPr>
        <xdr:cNvPr id="2" name="Picture 1252" descr="Inline 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57150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showGridLines="0" zoomScale="80" zoomScaleNormal="80" zoomScaleSheetLayoutView="100" workbookViewId="0">
      <selection activeCell="B25" sqref="B25"/>
    </sheetView>
  </sheetViews>
  <sheetFormatPr defaultColWidth="9" defaultRowHeight="17.399999999999999"/>
  <cols>
    <col min="1" max="1" width="16.7265625" style="48" customWidth="1"/>
    <col min="2" max="2" width="12.26953125" style="20" customWidth="1"/>
    <col min="3" max="5" width="9" style="20"/>
    <col min="6" max="6" width="20.26953125" style="20" customWidth="1"/>
    <col min="7" max="7" width="11.90625" style="20" customWidth="1"/>
    <col min="8" max="10" width="9" style="20"/>
    <col min="11" max="11" width="24.08984375" style="20" customWidth="1"/>
    <col min="12" max="12" width="0" style="20" hidden="1" customWidth="1"/>
    <col min="13" max="16384" width="9" style="20"/>
  </cols>
  <sheetData>
    <row r="1" spans="1:17" s="2" customFormat="1">
      <c r="A1" s="47"/>
      <c r="B1" s="14"/>
      <c r="C1" s="15"/>
      <c r="D1" s="14"/>
      <c r="E1" s="14"/>
      <c r="K1" s="16"/>
    </row>
    <row r="2" spans="1:17" s="2" customFormat="1" ht="48.75" customHeight="1">
      <c r="A2" s="647" t="s">
        <v>0</v>
      </c>
      <c r="B2" s="647"/>
      <c r="C2" s="647"/>
      <c r="D2" s="647"/>
      <c r="E2" s="647"/>
      <c r="F2" s="647"/>
      <c r="G2" s="647"/>
      <c r="H2" s="647"/>
      <c r="I2" s="647"/>
      <c r="J2" s="647"/>
      <c r="K2" s="647"/>
      <c r="L2" s="647"/>
      <c r="M2" s="647"/>
    </row>
    <row r="3" spans="1:17" s="2" customFormat="1">
      <c r="A3" s="646"/>
      <c r="B3" s="646"/>
      <c r="C3" s="646"/>
      <c r="D3" s="646"/>
      <c r="E3" s="646"/>
      <c r="F3" s="646"/>
      <c r="G3" s="646"/>
      <c r="H3" s="646"/>
      <c r="I3" s="646"/>
      <c r="J3" s="646"/>
      <c r="K3" s="646"/>
      <c r="L3" s="646"/>
      <c r="M3" s="646"/>
    </row>
    <row r="4" spans="1:17" s="2" customFormat="1" ht="33.75" customHeight="1">
      <c r="A4" s="21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6" spans="1:17" ht="21" customHeight="1">
      <c r="B6" s="18"/>
      <c r="C6" s="18"/>
      <c r="D6" s="19"/>
      <c r="E6" s="19"/>
      <c r="H6" s="18"/>
      <c r="I6" s="18"/>
      <c r="J6" s="19"/>
      <c r="K6" s="19"/>
    </row>
    <row r="7" spans="1:17" ht="21" customHeight="1">
      <c r="B7" s="21" t="s">
        <v>101</v>
      </c>
      <c r="C7" s="18"/>
      <c r="D7" s="19"/>
      <c r="E7" s="19"/>
      <c r="H7" s="18"/>
      <c r="I7" s="18"/>
      <c r="J7" s="19"/>
      <c r="K7" s="19"/>
    </row>
    <row r="8" spans="1:17" ht="21" customHeight="1">
      <c r="A8" s="48" t="s">
        <v>1</v>
      </c>
      <c r="B8" s="222" t="s">
        <v>2</v>
      </c>
      <c r="C8" s="18"/>
      <c r="D8" s="19"/>
      <c r="E8" s="19"/>
      <c r="G8" s="41"/>
      <c r="H8" s="18"/>
      <c r="I8" s="18"/>
      <c r="J8" s="19"/>
      <c r="K8" s="19"/>
      <c r="Q8" s="22"/>
    </row>
    <row r="9" spans="1:17" ht="21" customHeight="1">
      <c r="A9" s="48" t="s">
        <v>1</v>
      </c>
      <c r="B9" s="222" t="s">
        <v>104</v>
      </c>
      <c r="C9" s="18"/>
      <c r="D9" s="19"/>
      <c r="E9" s="19"/>
      <c r="G9" s="41"/>
      <c r="H9" s="18"/>
      <c r="I9" s="18"/>
      <c r="J9" s="19"/>
      <c r="K9" s="19"/>
    </row>
    <row r="10" spans="1:17" ht="21" customHeight="1">
      <c r="A10" s="48" t="s">
        <v>1</v>
      </c>
      <c r="B10" s="222" t="s">
        <v>3</v>
      </c>
      <c r="C10" s="18"/>
      <c r="D10" s="19"/>
      <c r="E10" s="19"/>
      <c r="G10" s="41"/>
      <c r="H10" s="18"/>
      <c r="I10" s="18"/>
      <c r="J10" s="19"/>
      <c r="K10" s="19"/>
    </row>
    <row r="11" spans="1:17" ht="21" customHeight="1">
      <c r="A11" s="48" t="s">
        <v>1</v>
      </c>
      <c r="B11" s="222" t="s">
        <v>4</v>
      </c>
      <c r="C11" s="18"/>
      <c r="D11" s="19"/>
      <c r="E11" s="19"/>
      <c r="G11" s="41"/>
      <c r="H11" s="18"/>
      <c r="I11" s="18"/>
      <c r="J11" s="19"/>
      <c r="K11" s="19"/>
    </row>
    <row r="12" spans="1:17" ht="21" customHeight="1">
      <c r="A12" s="48" t="s">
        <v>1</v>
      </c>
      <c r="B12" s="222" t="s">
        <v>6</v>
      </c>
      <c r="G12" s="41"/>
      <c r="H12" s="18"/>
      <c r="I12" s="18"/>
      <c r="J12" s="19"/>
      <c r="K12" s="19"/>
    </row>
    <row r="13" spans="1:17" ht="21" customHeight="1">
      <c r="A13" s="48" t="s">
        <v>1</v>
      </c>
      <c r="B13" s="222" t="s">
        <v>5</v>
      </c>
      <c r="C13" s="18"/>
      <c r="D13" s="19"/>
      <c r="E13" s="19"/>
      <c r="G13" s="41"/>
      <c r="H13" s="18"/>
      <c r="I13" s="18"/>
      <c r="J13" s="19"/>
      <c r="K13" s="19"/>
    </row>
    <row r="14" spans="1:17" ht="21" customHeight="1">
      <c r="A14" s="48" t="s">
        <v>1</v>
      </c>
      <c r="B14" s="222" t="s">
        <v>7</v>
      </c>
      <c r="G14" s="41"/>
      <c r="H14" s="18"/>
      <c r="I14" s="18"/>
      <c r="J14" s="19"/>
      <c r="K14" s="19"/>
    </row>
    <row r="15" spans="1:17" ht="21" customHeight="1">
      <c r="A15" s="48" t="s">
        <v>1</v>
      </c>
      <c r="B15" s="222" t="s">
        <v>107</v>
      </c>
      <c r="G15" s="41"/>
      <c r="H15" s="18"/>
      <c r="I15" s="18"/>
      <c r="J15" s="19"/>
      <c r="K15" s="19"/>
    </row>
    <row r="17" spans="1:13" ht="21" customHeight="1">
      <c r="B17" s="18"/>
      <c r="C17" s="18"/>
      <c r="D17" s="19"/>
      <c r="E17" s="19"/>
      <c r="G17" s="41"/>
      <c r="H17" s="18"/>
      <c r="I17" s="18"/>
      <c r="J17" s="19"/>
      <c r="K17" s="19"/>
    </row>
    <row r="18" spans="1:13" s="7" customFormat="1" ht="18.75" customHeight="1">
      <c r="A18" s="49" t="s">
        <v>8</v>
      </c>
      <c r="B18" s="23"/>
      <c r="C18" s="42"/>
      <c r="D18" s="30"/>
      <c r="E18" s="43"/>
      <c r="F18" s="30"/>
      <c r="G18" s="4"/>
      <c r="H18" s="24"/>
      <c r="I18" s="25"/>
      <c r="J18" s="26"/>
      <c r="K18" s="27"/>
      <c r="L18" s="26"/>
      <c r="M18" s="26"/>
    </row>
    <row r="19" spans="1:13" s="7" customFormat="1" ht="18.75" customHeight="1">
      <c r="A19" s="50" t="s">
        <v>0</v>
      </c>
      <c r="B19" s="23"/>
      <c r="C19" s="42"/>
      <c r="D19" s="30"/>
      <c r="E19" s="43"/>
      <c r="F19" s="30"/>
      <c r="G19" s="4"/>
      <c r="H19" s="24"/>
      <c r="I19" s="25"/>
      <c r="J19" s="26"/>
      <c r="K19" s="27"/>
      <c r="L19" s="26"/>
      <c r="M19" s="26"/>
    </row>
    <row r="20" spans="1:13" s="7" customFormat="1" ht="18" customHeight="1">
      <c r="A20" s="51" t="s">
        <v>9</v>
      </c>
      <c r="B20" s="28"/>
      <c r="C20" s="29"/>
      <c r="D20" s="24"/>
      <c r="E20" s="2"/>
      <c r="F20" s="30"/>
      <c r="G20" s="4"/>
      <c r="H20" s="31"/>
      <c r="I20" s="32"/>
      <c r="J20" s="32"/>
      <c r="L20" s="33"/>
      <c r="M20" s="25"/>
    </row>
    <row r="21" spans="1:13" s="7" customFormat="1">
      <c r="A21" s="51" t="s">
        <v>10</v>
      </c>
      <c r="B21" s="9"/>
      <c r="C21" s="2"/>
      <c r="D21" s="3"/>
      <c r="E21" s="4"/>
      <c r="F21" s="5"/>
      <c r="G21" s="6"/>
      <c r="I21" s="6"/>
      <c r="J21" s="8"/>
      <c r="K21" s="8"/>
      <c r="L21" s="25"/>
      <c r="M21" s="25"/>
    </row>
    <row r="22" spans="1:13" s="7" customFormat="1">
      <c r="A22" s="51" t="s">
        <v>11</v>
      </c>
      <c r="B22" s="9"/>
      <c r="C22" s="2"/>
      <c r="D22" s="9"/>
      <c r="E22" s="4"/>
      <c r="F22" s="8"/>
      <c r="G22" s="8"/>
      <c r="I22" s="8"/>
      <c r="J22" s="8"/>
      <c r="K22" s="8"/>
      <c r="L22" s="25"/>
      <c r="M22" s="25"/>
    </row>
    <row r="23" spans="1:13" s="7" customFormat="1">
      <c r="A23" s="52"/>
      <c r="B23" s="9"/>
      <c r="C23" s="2"/>
      <c r="D23" s="9"/>
      <c r="E23" s="4"/>
      <c r="F23" s="8"/>
      <c r="G23" s="8"/>
      <c r="I23" s="8"/>
      <c r="J23" s="8"/>
      <c r="K23" s="8"/>
      <c r="L23" s="25"/>
      <c r="M23" s="25"/>
    </row>
    <row r="24" spans="1:13" s="2" customFormat="1">
      <c r="A24" s="52"/>
      <c r="B24" s="9"/>
      <c r="D24" s="9"/>
      <c r="E24" s="4"/>
      <c r="F24" s="8"/>
      <c r="G24" s="8"/>
      <c r="I24" s="8"/>
      <c r="J24" s="8"/>
      <c r="K24" s="8"/>
      <c r="L24" s="34"/>
    </row>
    <row r="25" spans="1:13" s="2" customFormat="1">
      <c r="A25" s="53"/>
      <c r="B25" s="44"/>
      <c r="D25" s="9"/>
      <c r="F25" s="3"/>
      <c r="G25" s="4"/>
      <c r="H25" s="8"/>
      <c r="I25" s="8"/>
      <c r="J25" s="25"/>
      <c r="L25" s="34"/>
    </row>
    <row r="26" spans="1:13" s="2" customFormat="1">
      <c r="A26" s="47"/>
      <c r="B26" s="45"/>
      <c r="C26" s="35"/>
      <c r="D26" s="36"/>
      <c r="E26" s="36"/>
      <c r="F26" s="36"/>
      <c r="G26" s="36"/>
      <c r="H26" s="35"/>
      <c r="I26" s="35"/>
      <c r="K26" s="36"/>
      <c r="L26" s="16"/>
    </row>
    <row r="27" spans="1:13" s="2" customFormat="1">
      <c r="A27" s="45"/>
      <c r="B27" s="37"/>
      <c r="C27" s="10"/>
      <c r="D27" s="37"/>
      <c r="E27" s="10"/>
      <c r="F27" s="10"/>
      <c r="G27" s="38"/>
      <c r="H27" s="35"/>
      <c r="I27" s="36"/>
    </row>
    <row r="28" spans="1:13">
      <c r="B28" s="11"/>
      <c r="C28" s="11"/>
      <c r="D28" s="12"/>
      <c r="E28" s="40"/>
      <c r="F28" s="11"/>
      <c r="G28" s="46"/>
    </row>
    <row r="30" spans="1:13">
      <c r="B30" s="39"/>
      <c r="C30" s="12"/>
      <c r="D30" s="13"/>
      <c r="E30" s="40"/>
      <c r="F30" s="13"/>
      <c r="G30" s="13"/>
    </row>
  </sheetData>
  <mergeCells count="2">
    <mergeCell ref="A3:M3"/>
    <mergeCell ref="A2:M2"/>
  </mergeCells>
  <phoneticPr fontId="3" type="noConversion"/>
  <hyperlinks>
    <hyperlink ref="B14" location="'EAST AFRICA via SIN'!A1" display="EAST AFRICA (MOMBASA, DAR ES SALAAM)" xr:uid="{00000000-0004-0000-0000-000000000000}"/>
    <hyperlink ref="B12" location="'S.AFRICA via SIN'!A1" display="SOUTH AFRICA (DURBAN, CAPE TOWN)" xr:uid="{00000000-0004-0000-0000-000001000000}"/>
    <hyperlink ref="B13" location="'S.AMERICA via SIN'!A1" display="SOUTH AMERICA via SINGAPORE  (SANTOS,MONTEVIDEO,BUENOS AIRES , RIO DE JANEIRO, NAGEGANTES, PARANAGUA)" xr:uid="{00000000-0004-0000-0000-000002000000}"/>
    <hyperlink ref="B9" location="'COLON via TAO'!A1" display="COLON CONTAINER TERMINAL via QINGDAO" xr:uid="{00000000-0004-0000-0000-000003000000}"/>
    <hyperlink ref="B11" location="'Panama+Caribbean via TAO'!A1" display="PANAMA &amp; CARIBBEAN - ENSENADA, MANZANILLO(MEXICO/PANAMA), CARTAGENA, KINGSTON, CAUCEDO, PORT OF SPAIN via TAO" xr:uid="{00000000-0004-0000-0000-000004000000}"/>
    <hyperlink ref="B8" location="'WCSA via NGB'!A1" display="WCSA - (MANZANILLO, LAZARO CARDENAS, PUERTO QUETZAL, BUENAVENTURA, GUAYAQUIL, CALLAO, SAN ANTONIO via NINGBO)" xr:uid="{00000000-0004-0000-0000-000005000000}"/>
    <hyperlink ref="B10" location="'WCSA via TAO'!A1" display="WCSA - ENSENADA, MANZANILLO (MEXICO), CALLAO, SAN ANTONIO via QINGDAO" xr:uid="{00000000-0004-0000-0000-000006000000}"/>
    <hyperlink ref="B15" location="'WEST AFRICA via PKL'!A1" display="WEST AFRICA via PKL (APAPA, TEMA, LOME, ABIDJAN, COTONOU, ONNE)" xr:uid="{00000000-0004-0000-0000-000007000000}"/>
  </hyperlinks>
  <printOptions horizontalCentered="1"/>
  <pageMargins left="0.15" right="0.15" top="0.27" bottom="0.25" header="0.24" footer="0.19"/>
  <pageSetup paperSize="9" scale="77" orientation="landscape" horizontalDpi="204" verticalDpi="196" r:id="rId1"/>
  <headerFooter alignWithMargins="0">
    <oddHeader xml:space="preserve">&amp;L
&amp;R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showGridLines="0" zoomScale="90" zoomScaleNormal="90" workbookViewId="0">
      <selection activeCell="M20" sqref="M20"/>
    </sheetView>
  </sheetViews>
  <sheetFormatPr defaultColWidth="8" defaultRowHeight="13.8"/>
  <cols>
    <col min="1" max="1" width="22.26953125" style="139" customWidth="1"/>
    <col min="2" max="2" width="8" style="142" customWidth="1"/>
    <col min="3" max="3" width="9" style="140" customWidth="1"/>
    <col min="4" max="4" width="10.453125" style="139" bestFit="1" customWidth="1"/>
    <col min="5" max="5" width="28" style="140" bestFit="1" customWidth="1"/>
    <col min="6" max="6" width="13.90625" style="140" customWidth="1"/>
    <col min="7" max="7" width="10.453125" style="142" bestFit="1" customWidth="1"/>
    <col min="8" max="8" width="26.26953125" style="139" customWidth="1"/>
    <col min="9" max="9" width="6.453125" style="139" bestFit="1" customWidth="1"/>
    <col min="10" max="11" width="4.6328125" style="139" bestFit="1" customWidth="1"/>
    <col min="12" max="16384" width="8" style="139"/>
  </cols>
  <sheetData>
    <row r="1" spans="1:9" ht="17.399999999999999">
      <c r="B1" s="648" t="s">
        <v>0</v>
      </c>
      <c r="C1" s="648"/>
      <c r="D1" s="648"/>
      <c r="E1" s="648"/>
      <c r="F1" s="648"/>
      <c r="G1" s="648"/>
      <c r="H1" s="648"/>
      <c r="I1" s="145"/>
    </row>
    <row r="2" spans="1:9" ht="17.399999999999999">
      <c r="B2" s="649" t="s">
        <v>115</v>
      </c>
      <c r="C2" s="649"/>
      <c r="D2" s="649"/>
      <c r="E2" s="649"/>
      <c r="F2" s="649"/>
      <c r="G2" s="649"/>
      <c r="H2" s="649"/>
      <c r="I2" s="151"/>
    </row>
    <row r="3" spans="1:9" ht="17.399999999999999">
      <c r="B3" s="447"/>
      <c r="C3" s="447"/>
      <c r="D3" s="447"/>
      <c r="E3" s="447"/>
      <c r="F3" s="447"/>
      <c r="G3" s="447"/>
      <c r="H3" s="447"/>
      <c r="I3" s="151"/>
    </row>
    <row r="4" spans="1:9" ht="17.399999999999999">
      <c r="B4" s="447"/>
      <c r="C4" s="447"/>
      <c r="D4" s="447"/>
      <c r="E4" s="447"/>
      <c r="F4" s="447"/>
      <c r="G4" s="447"/>
      <c r="H4" s="447"/>
      <c r="I4" s="151"/>
    </row>
    <row r="5" spans="1:9" ht="17.399999999999999">
      <c r="A5" s="404"/>
      <c r="B5" s="447"/>
      <c r="C5" s="447"/>
      <c r="D5" s="447"/>
      <c r="E5" s="447"/>
      <c r="F5" s="447"/>
      <c r="G5" s="447"/>
      <c r="H5" s="447"/>
      <c r="I5" s="151"/>
    </row>
    <row r="6" spans="1:9">
      <c r="C6" s="139"/>
      <c r="G6" s="139"/>
    </row>
    <row r="7" spans="1:9">
      <c r="A7" s="223" t="s">
        <v>14</v>
      </c>
      <c r="B7" s="157"/>
      <c r="C7" s="149"/>
      <c r="D7" s="151"/>
      <c r="E7" s="149"/>
      <c r="F7" s="149"/>
      <c r="G7" s="158"/>
      <c r="H7" s="151"/>
    </row>
    <row r="8" spans="1:9">
      <c r="A8" s="650" t="s">
        <v>16</v>
      </c>
      <c r="B8" s="651"/>
      <c r="C8" s="405" t="s">
        <v>17</v>
      </c>
      <c r="D8" s="406" t="s">
        <v>18</v>
      </c>
      <c r="E8" s="654" t="s">
        <v>19</v>
      </c>
      <c r="F8" s="655"/>
      <c r="G8" s="407" t="s">
        <v>116</v>
      </c>
      <c r="H8" s="401" t="s">
        <v>18</v>
      </c>
    </row>
    <row r="9" spans="1:9" s="140" customFormat="1">
      <c r="A9" s="652"/>
      <c r="B9" s="653"/>
      <c r="C9" s="408" t="s">
        <v>21</v>
      </c>
      <c r="D9" s="409" t="s">
        <v>116</v>
      </c>
      <c r="E9" s="656" t="s">
        <v>23</v>
      </c>
      <c r="F9" s="657"/>
      <c r="G9" s="410" t="s">
        <v>18</v>
      </c>
      <c r="H9" s="411" t="s">
        <v>117</v>
      </c>
    </row>
    <row r="10" spans="1:9">
      <c r="A10" s="434"/>
      <c r="B10" s="487"/>
      <c r="C10" s="489"/>
      <c r="D10" s="413"/>
      <c r="E10" s="414"/>
      <c r="F10" s="415"/>
      <c r="G10" s="416"/>
      <c r="H10" s="417"/>
      <c r="I10" s="418"/>
    </row>
    <row r="11" spans="1:9" s="424" customFormat="1">
      <c r="A11" s="643" t="s">
        <v>136</v>
      </c>
      <c r="B11" s="464" t="s">
        <v>137</v>
      </c>
      <c r="C11" s="518">
        <v>44539</v>
      </c>
      <c r="D11" s="518">
        <f>C11+12</f>
        <v>44551</v>
      </c>
      <c r="E11" s="512" t="s">
        <v>138</v>
      </c>
      <c r="F11" s="421" t="s">
        <v>139</v>
      </c>
      <c r="G11" s="422">
        <v>44551</v>
      </c>
      <c r="H11" s="423">
        <f>+G11+20</f>
        <v>44571</v>
      </c>
      <c r="I11" s="418" t="s">
        <v>118</v>
      </c>
    </row>
    <row r="12" spans="1:9" s="433" customFormat="1">
      <c r="A12" s="491"/>
      <c r="B12" s="492"/>
      <c r="C12" s="493"/>
      <c r="D12" s="428"/>
      <c r="E12" s="429"/>
      <c r="F12" s="430"/>
      <c r="G12" s="431"/>
      <c r="H12" s="432"/>
      <c r="I12" s="72"/>
    </row>
    <row r="13" spans="1:9">
      <c r="C13" s="490"/>
      <c r="D13" s="436"/>
      <c r="E13" s="414"/>
      <c r="F13" s="415"/>
      <c r="G13" s="416"/>
      <c r="H13" s="417"/>
      <c r="I13" s="437"/>
    </row>
    <row r="14" spans="1:9" s="424" customFormat="1">
      <c r="A14" s="540" t="s">
        <v>127</v>
      </c>
      <c r="B14" s="519" t="s">
        <v>162</v>
      </c>
      <c r="C14" s="419">
        <v>44545</v>
      </c>
      <c r="D14" s="420">
        <f>C14+12</f>
        <v>44557</v>
      </c>
      <c r="E14" s="512" t="s">
        <v>166</v>
      </c>
      <c r="F14" s="609" t="s">
        <v>167</v>
      </c>
      <c r="G14" s="422">
        <v>44561</v>
      </c>
      <c r="H14" s="423">
        <f>+G14+20</f>
        <v>44581</v>
      </c>
      <c r="I14" s="438"/>
    </row>
    <row r="15" spans="1:9" s="433" customFormat="1">
      <c r="A15" s="425"/>
      <c r="B15" s="488"/>
      <c r="C15" s="427"/>
      <c r="D15" s="439"/>
      <c r="E15" s="429"/>
      <c r="F15" s="430"/>
      <c r="G15" s="431"/>
      <c r="H15" s="432"/>
      <c r="I15" s="72"/>
    </row>
    <row r="16" spans="1:9">
      <c r="A16" s="434"/>
      <c r="B16" s="435"/>
      <c r="C16" s="412"/>
      <c r="D16" s="436"/>
      <c r="E16" s="603"/>
      <c r="F16" s="604"/>
      <c r="G16" s="416"/>
      <c r="H16" s="417"/>
      <c r="I16" s="437"/>
    </row>
    <row r="17" spans="1:10" s="424" customFormat="1">
      <c r="A17" s="643" t="s">
        <v>132</v>
      </c>
      <c r="B17" s="464" t="s">
        <v>163</v>
      </c>
      <c r="C17" s="419">
        <v>44547</v>
      </c>
      <c r="D17" s="420">
        <f>C17+12</f>
        <v>44559</v>
      </c>
      <c r="E17" s="512" t="s">
        <v>168</v>
      </c>
      <c r="F17" s="609" t="s">
        <v>169</v>
      </c>
      <c r="G17" s="422">
        <f>+G14+7</f>
        <v>44568</v>
      </c>
      <c r="H17" s="423">
        <f>+G17+20</f>
        <v>44588</v>
      </c>
      <c r="I17" s="438"/>
    </row>
    <row r="18" spans="1:10" s="433" customFormat="1">
      <c r="A18" s="425"/>
      <c r="B18" s="426"/>
      <c r="C18" s="427"/>
      <c r="D18" s="439"/>
      <c r="E18" s="429"/>
      <c r="F18" s="605"/>
      <c r="G18" s="431"/>
      <c r="H18" s="432"/>
      <c r="I18" s="72"/>
    </row>
    <row r="19" spans="1:10">
      <c r="A19" s="434"/>
      <c r="B19" s="435"/>
      <c r="C19" s="412"/>
      <c r="D19" s="436"/>
      <c r="E19" s="603"/>
      <c r="F19" s="604"/>
      <c r="G19" s="416"/>
      <c r="H19" s="417"/>
      <c r="I19" s="437"/>
    </row>
    <row r="20" spans="1:10" s="424" customFormat="1">
      <c r="A20" s="643" t="s">
        <v>124</v>
      </c>
      <c r="B20" s="464" t="s">
        <v>164</v>
      </c>
      <c r="C20" s="419">
        <v>44548</v>
      </c>
      <c r="D20" s="420">
        <f>C20+12</f>
        <v>44560</v>
      </c>
      <c r="E20" s="512"/>
      <c r="F20" s="609"/>
      <c r="G20" s="422"/>
      <c r="H20" s="423"/>
      <c r="I20" s="438"/>
    </row>
    <row r="21" spans="1:10" s="433" customFormat="1">
      <c r="A21" s="425"/>
      <c r="B21" s="426"/>
      <c r="C21" s="427"/>
      <c r="D21" s="439"/>
      <c r="E21" s="429"/>
      <c r="F21" s="605"/>
      <c r="G21" s="431"/>
      <c r="H21" s="432"/>
      <c r="I21" s="72"/>
    </row>
    <row r="22" spans="1:10" s="433" customFormat="1">
      <c r="A22" s="610"/>
      <c r="B22" s="611"/>
      <c r="C22" s="612"/>
      <c r="D22" s="613"/>
      <c r="E22" s="277"/>
      <c r="F22" s="277"/>
      <c r="G22" s="614"/>
      <c r="H22" s="615"/>
      <c r="I22" s="72"/>
    </row>
    <row r="23" spans="1:10" s="433" customFormat="1">
      <c r="A23" s="70"/>
      <c r="B23" s="263"/>
      <c r="C23" s="71"/>
      <c r="D23" s="71"/>
      <c r="E23" s="277"/>
      <c r="F23" s="277"/>
      <c r="G23" s="440"/>
      <c r="H23" s="441"/>
      <c r="I23" s="72"/>
      <c r="J23" s="205"/>
    </row>
    <row r="24" spans="1:10">
      <c r="H24" s="188" t="s">
        <v>32</v>
      </c>
    </row>
    <row r="25" spans="1:10">
      <c r="A25" s="177" t="s">
        <v>33</v>
      </c>
      <c r="B25" s="302"/>
      <c r="C25" s="442"/>
      <c r="D25" s="185"/>
      <c r="E25" s="277"/>
      <c r="F25" s="443"/>
      <c r="G25" s="187"/>
    </row>
    <row r="26" spans="1:10" ht="14.4">
      <c r="A26" s="444" t="s">
        <v>34</v>
      </c>
      <c r="B26" s="317"/>
      <c r="C26" s="212"/>
      <c r="D26" s="213"/>
      <c r="E26" s="292"/>
      <c r="F26" s="292"/>
      <c r="G26" s="139"/>
      <c r="H26" s="143"/>
    </row>
    <row r="27" spans="1:10">
      <c r="A27" s="191"/>
      <c r="B27" s="445"/>
      <c r="C27" s="446"/>
      <c r="D27" s="190"/>
      <c r="E27" s="276"/>
      <c r="F27" s="276"/>
      <c r="G27" s="139"/>
      <c r="H27" s="143"/>
    </row>
    <row r="28" spans="1:10">
      <c r="A28" s="179" t="s">
        <v>103</v>
      </c>
      <c r="B28" s="303"/>
      <c r="C28" s="189"/>
      <c r="D28" s="190"/>
      <c r="E28" s="280"/>
      <c r="F28" s="280"/>
      <c r="G28" s="139"/>
      <c r="H28" s="143"/>
    </row>
    <row r="29" spans="1:10" ht="14.4">
      <c r="A29" s="179" t="s">
        <v>102</v>
      </c>
      <c r="B29" s="194"/>
      <c r="C29" s="194"/>
      <c r="D29" s="196"/>
      <c r="E29" s="293"/>
      <c r="F29" s="293"/>
      <c r="G29" s="139"/>
      <c r="H29" s="143"/>
    </row>
  </sheetData>
  <mergeCells count="5">
    <mergeCell ref="B1:H1"/>
    <mergeCell ref="B2:H2"/>
    <mergeCell ref="A8:B9"/>
    <mergeCell ref="E8:F8"/>
    <mergeCell ref="E9:F9"/>
  </mergeCells>
  <hyperlinks>
    <hyperlink ref="A7" location="MENU!A1" display="BACK TO MENU" xr:uid="{00000000-0004-0000-0100-00000000000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0"/>
  <sheetViews>
    <sheetView showGridLines="0" zoomScale="80" zoomScaleNormal="80" zoomScaleSheetLayoutView="75" workbookViewId="0">
      <selection activeCell="H21" sqref="H21"/>
    </sheetView>
  </sheetViews>
  <sheetFormatPr defaultColWidth="8" defaultRowHeight="13.8"/>
  <cols>
    <col min="1" max="1" width="22.26953125" style="54" customWidth="1"/>
    <col min="2" max="2" width="8" style="56" customWidth="1"/>
    <col min="3" max="3" width="9" style="55" customWidth="1"/>
    <col min="4" max="4" width="8.90625" style="54" customWidth="1"/>
    <col min="5" max="5" width="21.08984375" style="55" customWidth="1"/>
    <col min="6" max="6" width="13.90625" style="55" customWidth="1"/>
    <col min="7" max="7" width="12" style="56" bestFit="1" customWidth="1"/>
    <col min="8" max="9" width="16.6328125" style="54" customWidth="1"/>
    <col min="10" max="11" width="15.453125" style="54" customWidth="1"/>
    <col min="12" max="12" width="17.08984375" style="57" customWidth="1"/>
    <col min="13" max="13" width="15.453125" style="54" customWidth="1"/>
    <col min="14" max="14" width="15.453125" style="57" customWidth="1"/>
    <col min="15" max="15" width="15.453125" style="54" customWidth="1"/>
    <col min="16" max="16" width="6.453125" style="54" bestFit="1" customWidth="1"/>
    <col min="17" max="18" width="4.6328125" style="54" bestFit="1" customWidth="1"/>
    <col min="19" max="16384" width="8" style="54"/>
  </cols>
  <sheetData>
    <row r="1" spans="1:16" ht="17.399999999999999">
      <c r="B1" s="668" t="s">
        <v>0</v>
      </c>
      <c r="C1" s="668"/>
      <c r="D1" s="668"/>
      <c r="E1" s="668"/>
      <c r="F1" s="668"/>
      <c r="G1" s="668"/>
      <c r="H1" s="668"/>
      <c r="I1" s="668"/>
      <c r="J1" s="668"/>
      <c r="K1" s="668"/>
      <c r="L1" s="668"/>
      <c r="M1" s="668"/>
      <c r="N1" s="668"/>
      <c r="O1" s="668"/>
      <c r="P1" s="58"/>
    </row>
    <row r="2" spans="1:16" ht="17.399999999999999">
      <c r="B2" s="669" t="s">
        <v>12</v>
      </c>
      <c r="C2" s="669"/>
      <c r="D2" s="669"/>
      <c r="E2" s="669"/>
      <c r="F2" s="669"/>
      <c r="G2" s="669"/>
      <c r="H2" s="669"/>
      <c r="I2" s="669"/>
      <c r="J2" s="669"/>
      <c r="K2" s="669"/>
      <c r="L2" s="669"/>
      <c r="M2" s="669"/>
      <c r="N2" s="669"/>
      <c r="O2" s="669"/>
      <c r="P2" s="59"/>
    </row>
    <row r="3" spans="1:16" ht="17.399999999999999">
      <c r="B3" s="670" t="s">
        <v>13</v>
      </c>
      <c r="C3" s="670"/>
      <c r="D3" s="670"/>
      <c r="E3" s="670"/>
      <c r="F3" s="670"/>
      <c r="G3" s="670"/>
      <c r="H3" s="670"/>
      <c r="I3" s="670"/>
      <c r="J3" s="670"/>
      <c r="K3" s="670"/>
      <c r="L3" s="670"/>
      <c r="M3" s="670"/>
      <c r="N3" s="670"/>
      <c r="O3" s="670"/>
      <c r="P3" s="59"/>
    </row>
    <row r="4" spans="1:16" ht="17.399999999999999">
      <c r="B4" s="670" t="s">
        <v>106</v>
      </c>
      <c r="C4" s="670"/>
      <c r="D4" s="670"/>
      <c r="E4" s="670"/>
      <c r="F4" s="670"/>
      <c r="G4" s="670"/>
      <c r="H4" s="670"/>
      <c r="I4" s="670"/>
      <c r="J4" s="670"/>
      <c r="K4" s="670"/>
      <c r="L4" s="670"/>
      <c r="M4" s="670"/>
      <c r="N4" s="670"/>
      <c r="O4" s="670"/>
      <c r="P4" s="59"/>
    </row>
    <row r="5" spans="1:16" ht="17.399999999999999">
      <c r="A5" s="180"/>
      <c r="B5" s="670" t="s">
        <v>15</v>
      </c>
      <c r="C5" s="670"/>
      <c r="D5" s="670"/>
      <c r="E5" s="670"/>
      <c r="F5" s="670"/>
      <c r="G5" s="670"/>
      <c r="H5" s="670"/>
      <c r="I5" s="670"/>
      <c r="J5" s="670"/>
      <c r="K5" s="670"/>
      <c r="L5" s="670"/>
      <c r="M5" s="670"/>
      <c r="N5" s="670"/>
      <c r="O5" s="670"/>
      <c r="P5" s="59"/>
    </row>
    <row r="6" spans="1:16">
      <c r="C6" s="54"/>
      <c r="G6" s="54"/>
      <c r="L6" s="54"/>
      <c r="N6" s="54"/>
    </row>
    <row r="7" spans="1:16">
      <c r="A7" s="223" t="s">
        <v>14</v>
      </c>
      <c r="B7" s="62"/>
      <c r="C7" s="61"/>
      <c r="D7" s="59"/>
      <c r="E7" s="61"/>
      <c r="F7" s="61"/>
      <c r="G7" s="63"/>
      <c r="H7" s="59"/>
      <c r="I7" s="64"/>
      <c r="J7" s="59"/>
      <c r="K7" s="59"/>
      <c r="L7" s="65"/>
      <c r="M7" s="64"/>
      <c r="N7" s="54"/>
    </row>
    <row r="8" spans="1:16" ht="18" customHeight="1">
      <c r="A8" s="660" t="s">
        <v>16</v>
      </c>
      <c r="B8" s="661"/>
      <c r="C8" s="254" t="s">
        <v>17</v>
      </c>
      <c r="D8" s="250" t="s">
        <v>18</v>
      </c>
      <c r="E8" s="666" t="s">
        <v>19</v>
      </c>
      <c r="F8" s="667"/>
      <c r="G8" s="448" t="s">
        <v>20</v>
      </c>
      <c r="H8" s="664" t="s">
        <v>18</v>
      </c>
      <c r="I8" s="664"/>
      <c r="J8" s="664"/>
      <c r="K8" s="664"/>
      <c r="L8" s="664"/>
      <c r="M8" s="664"/>
      <c r="N8" s="664"/>
      <c r="O8" s="665"/>
    </row>
    <row r="9" spans="1:16" s="55" customFormat="1" ht="18" customHeight="1">
      <c r="A9" s="662"/>
      <c r="B9" s="663"/>
      <c r="C9" s="249" t="s">
        <v>21</v>
      </c>
      <c r="D9" s="243" t="s">
        <v>22</v>
      </c>
      <c r="E9" s="658" t="s">
        <v>23</v>
      </c>
      <c r="F9" s="659"/>
      <c r="G9" s="251" t="s">
        <v>18</v>
      </c>
      <c r="H9" s="252" t="s">
        <v>24</v>
      </c>
      <c r="I9" s="233" t="s">
        <v>25</v>
      </c>
      <c r="J9" s="252" t="s">
        <v>26</v>
      </c>
      <c r="K9" s="516" t="s">
        <v>126</v>
      </c>
      <c r="L9" s="109" t="s">
        <v>27</v>
      </c>
      <c r="M9" s="252" t="s">
        <v>28</v>
      </c>
      <c r="N9" s="109" t="s">
        <v>29</v>
      </c>
      <c r="O9" s="253" t="s">
        <v>30</v>
      </c>
    </row>
    <row r="10" spans="1:16" ht="18" customHeight="1">
      <c r="A10" s="244"/>
      <c r="B10" s="398"/>
      <c r="C10" s="245"/>
      <c r="D10" s="248"/>
      <c r="E10" s="617" t="str">
        <f>+'MANZANILLO via SHA'!E11</f>
        <v>EVER LIBRA</v>
      </c>
      <c r="F10" s="618" t="str">
        <f>+'MANZANILLO via SHA'!F11</f>
        <v>0551-059E</v>
      </c>
      <c r="G10" s="625">
        <f>+'MANZANILLO via SHA'!G11</f>
        <v>44551</v>
      </c>
      <c r="H10" s="383">
        <f>G10+19</f>
        <v>44570</v>
      </c>
      <c r="I10" s="368" t="s">
        <v>31</v>
      </c>
      <c r="J10" s="383">
        <f>+K10+2</f>
        <v>44579</v>
      </c>
      <c r="K10" s="513">
        <f>+H10+7</f>
        <v>44577</v>
      </c>
      <c r="L10" s="368" t="s">
        <v>31</v>
      </c>
      <c r="M10" s="368">
        <f>+K10+6</f>
        <v>44583</v>
      </c>
      <c r="N10" s="368" t="s">
        <v>31</v>
      </c>
      <c r="O10" s="368">
        <f>G10+37</f>
        <v>44588</v>
      </c>
      <c r="P10" s="237" t="s">
        <v>59</v>
      </c>
    </row>
    <row r="11" spans="1:16" s="67" customFormat="1" ht="18" customHeight="1">
      <c r="A11" s="397" t="str">
        <f>+'MANZANILLO via SHA'!A11</f>
        <v>AS PENELOPE</v>
      </c>
      <c r="B11" s="398" t="str">
        <f>+'MANZANILLO via SHA'!B11</f>
        <v>092N</v>
      </c>
      <c r="C11" s="398">
        <f>+'MANZANILLO via SHA'!C11</f>
        <v>44539</v>
      </c>
      <c r="D11" s="246">
        <f>+C11+10</f>
        <v>44549</v>
      </c>
      <c r="E11" s="384" t="s">
        <v>140</v>
      </c>
      <c r="F11" s="621" t="s">
        <v>141</v>
      </c>
      <c r="G11" s="623">
        <v>44553</v>
      </c>
      <c r="H11" s="370">
        <f>G11+20</f>
        <v>44573</v>
      </c>
      <c r="I11" s="370">
        <f>G11+22</f>
        <v>44575</v>
      </c>
      <c r="J11" s="387" t="s">
        <v>31</v>
      </c>
      <c r="K11" s="514" t="s">
        <v>31</v>
      </c>
      <c r="L11" s="242">
        <f>G11+24</f>
        <v>44577</v>
      </c>
      <c r="M11" s="369">
        <f>G11+31</f>
        <v>44584</v>
      </c>
      <c r="N11" s="242">
        <f>G11+35</f>
        <v>44588</v>
      </c>
      <c r="O11" s="370" t="s">
        <v>31</v>
      </c>
      <c r="P11" s="238" t="s">
        <v>60</v>
      </c>
    </row>
    <row r="12" spans="1:16" s="68" customFormat="1" ht="18" customHeight="1">
      <c r="A12" s="240"/>
      <c r="B12" s="616"/>
      <c r="C12" s="247"/>
      <c r="D12" s="241"/>
      <c r="E12" s="470" t="s">
        <v>143</v>
      </c>
      <c r="F12" s="622" t="s">
        <v>142</v>
      </c>
      <c r="G12" s="624">
        <v>44553</v>
      </c>
      <c r="H12" s="372">
        <f>G12+22</f>
        <v>44575</v>
      </c>
      <c r="I12" s="371">
        <f>G12+23</f>
        <v>44576</v>
      </c>
      <c r="J12" s="372" t="s">
        <v>31</v>
      </c>
      <c r="K12" s="515" t="s">
        <v>31</v>
      </c>
      <c r="L12" s="343" t="s">
        <v>31</v>
      </c>
      <c r="M12" s="371">
        <f>+G12+34</f>
        <v>44587</v>
      </c>
      <c r="N12" s="371">
        <f>+G12+37</f>
        <v>44590</v>
      </c>
      <c r="O12" s="343" t="s">
        <v>31</v>
      </c>
      <c r="P12" s="72" t="s">
        <v>61</v>
      </c>
    </row>
    <row r="13" spans="1:16" ht="18" customHeight="1">
      <c r="A13" s="244"/>
      <c r="B13" s="398"/>
      <c r="C13" s="245"/>
      <c r="D13" s="248"/>
      <c r="E13" s="617" t="str">
        <f>+'MANZANILLO via SHA'!E14</f>
        <v>EVER LOADING</v>
      </c>
      <c r="F13" s="618" t="str">
        <f>+'MANZANILLO via SHA'!F14</f>
        <v>048E</v>
      </c>
      <c r="G13" s="625">
        <f>+'MANZANILLO via SHA'!G14</f>
        <v>44561</v>
      </c>
      <c r="H13" s="383">
        <f>G13+19</f>
        <v>44580</v>
      </c>
      <c r="I13" s="368" t="s">
        <v>31</v>
      </c>
      <c r="J13" s="383">
        <f>+K13+2</f>
        <v>44589</v>
      </c>
      <c r="K13" s="513">
        <f>+H13+7</f>
        <v>44587</v>
      </c>
      <c r="L13" s="368" t="s">
        <v>31</v>
      </c>
      <c r="M13" s="368">
        <f>+K13+6</f>
        <v>44593</v>
      </c>
      <c r="N13" s="368" t="s">
        <v>31</v>
      </c>
      <c r="O13" s="368">
        <f>G13+37</f>
        <v>44598</v>
      </c>
      <c r="P13" s="237"/>
    </row>
    <row r="14" spans="1:16" s="67" customFormat="1" ht="18" customHeight="1">
      <c r="A14" s="397" t="str">
        <f>+'MANZANILLO via SHA'!A14</f>
        <v>NZ NINGBO</v>
      </c>
      <c r="B14" s="398" t="str">
        <f>+'MANZANILLO via SHA'!B14</f>
        <v>007N</v>
      </c>
      <c r="C14" s="398">
        <f>+'MANZANILLO via SHA'!C14</f>
        <v>44545</v>
      </c>
      <c r="D14" s="246">
        <f>C14+10</f>
        <v>44555</v>
      </c>
      <c r="E14" s="384" t="s">
        <v>170</v>
      </c>
      <c r="F14" s="619" t="s">
        <v>171</v>
      </c>
      <c r="G14" s="623">
        <f>G11+7</f>
        <v>44560</v>
      </c>
      <c r="H14" s="370">
        <f>G14+20</f>
        <v>44580</v>
      </c>
      <c r="I14" s="370">
        <f>G14+22</f>
        <v>44582</v>
      </c>
      <c r="J14" s="387" t="s">
        <v>31</v>
      </c>
      <c r="K14" s="514" t="s">
        <v>31</v>
      </c>
      <c r="L14" s="242">
        <f>G14+24</f>
        <v>44584</v>
      </c>
      <c r="M14" s="369">
        <f>G14+31</f>
        <v>44591</v>
      </c>
      <c r="N14" s="242">
        <f>G14+35</f>
        <v>44595</v>
      </c>
      <c r="O14" s="370" t="s">
        <v>31</v>
      </c>
      <c r="P14" s="238"/>
    </row>
    <row r="15" spans="1:16" s="68" customFormat="1" ht="18" customHeight="1">
      <c r="A15" s="240"/>
      <c r="B15" s="616"/>
      <c r="C15" s="247"/>
      <c r="D15" s="241"/>
      <c r="E15" s="375" t="s">
        <v>178</v>
      </c>
      <c r="F15" s="620" t="s">
        <v>179</v>
      </c>
      <c r="G15" s="624">
        <v>44560</v>
      </c>
      <c r="H15" s="372">
        <f>G15+22</f>
        <v>44582</v>
      </c>
      <c r="I15" s="371">
        <f>G15+23</f>
        <v>44583</v>
      </c>
      <c r="J15" s="372" t="s">
        <v>31</v>
      </c>
      <c r="K15" s="515" t="s">
        <v>31</v>
      </c>
      <c r="L15" s="343" t="s">
        <v>31</v>
      </c>
      <c r="M15" s="371">
        <f>+G15+34</f>
        <v>44594</v>
      </c>
      <c r="N15" s="371">
        <f>+G15+37</f>
        <v>44597</v>
      </c>
      <c r="O15" s="343" t="s">
        <v>31</v>
      </c>
      <c r="P15" s="72"/>
    </row>
    <row r="16" spans="1:16" ht="18" customHeight="1">
      <c r="A16" s="244"/>
      <c r="B16" s="398"/>
      <c r="C16" s="248"/>
      <c r="D16" s="248"/>
      <c r="E16" s="617" t="str">
        <f>+'MANZANILLO via SHA'!E17</f>
        <v>YM UTILITY</v>
      </c>
      <c r="F16" s="618" t="str">
        <f>+'MANZANILLO via SHA'!F17</f>
        <v>075E</v>
      </c>
      <c r="G16" s="625">
        <f>+'MANZANILLO via SHA'!G17</f>
        <v>44568</v>
      </c>
      <c r="H16" s="383">
        <f>G16+19</f>
        <v>44587</v>
      </c>
      <c r="I16" s="368" t="s">
        <v>31</v>
      </c>
      <c r="J16" s="383">
        <f>+K16+2</f>
        <v>44596</v>
      </c>
      <c r="K16" s="513">
        <f>+H16+7</f>
        <v>44594</v>
      </c>
      <c r="L16" s="368" t="s">
        <v>31</v>
      </c>
      <c r="M16" s="368">
        <f>+K16+6</f>
        <v>44600</v>
      </c>
      <c r="N16" s="368" t="s">
        <v>31</v>
      </c>
      <c r="O16" s="368">
        <f>G16+37</f>
        <v>44605</v>
      </c>
      <c r="P16" s="237"/>
    </row>
    <row r="17" spans="1:17" s="67" customFormat="1" ht="18" customHeight="1">
      <c r="A17" s="397" t="str">
        <f>+'MANZANILLO via SHA'!A17</f>
        <v>JINYUNHE</v>
      </c>
      <c r="B17" s="398" t="str">
        <f>+'MANZANILLO via SHA'!B17</f>
        <v>372N</v>
      </c>
      <c r="C17" s="398">
        <f>+'MANZANILLO via SHA'!C17</f>
        <v>44547</v>
      </c>
      <c r="D17" s="246">
        <f>C17+10</f>
        <v>44557</v>
      </c>
      <c r="E17" s="528" t="s">
        <v>172</v>
      </c>
      <c r="F17" s="619" t="s">
        <v>173</v>
      </c>
      <c r="G17" s="623">
        <f t="shared" ref="G17" si="0">G14+7</f>
        <v>44567</v>
      </c>
      <c r="H17" s="370">
        <f>G17+20</f>
        <v>44587</v>
      </c>
      <c r="I17" s="370">
        <f>G17+22</f>
        <v>44589</v>
      </c>
      <c r="J17" s="387" t="s">
        <v>31</v>
      </c>
      <c r="K17" s="514" t="s">
        <v>31</v>
      </c>
      <c r="L17" s="242">
        <f>G17+24</f>
        <v>44591</v>
      </c>
      <c r="M17" s="369">
        <f>G17+31</f>
        <v>44598</v>
      </c>
      <c r="N17" s="242">
        <f>G17+35</f>
        <v>44602</v>
      </c>
      <c r="O17" s="370" t="s">
        <v>31</v>
      </c>
      <c r="P17" s="238"/>
    </row>
    <row r="18" spans="1:17" s="68" customFormat="1" ht="18" customHeight="1">
      <c r="A18" s="240"/>
      <c r="B18" s="262"/>
      <c r="C18" s="241"/>
      <c r="D18" s="241"/>
      <c r="E18" s="470" t="s">
        <v>180</v>
      </c>
      <c r="F18" s="620" t="s">
        <v>181</v>
      </c>
      <c r="G18" s="624">
        <v>44202</v>
      </c>
      <c r="H18" s="372">
        <f>G18+22</f>
        <v>44224</v>
      </c>
      <c r="I18" s="371">
        <f>G18+23</f>
        <v>44225</v>
      </c>
      <c r="J18" s="372" t="s">
        <v>31</v>
      </c>
      <c r="K18" s="515" t="s">
        <v>31</v>
      </c>
      <c r="L18" s="343" t="s">
        <v>31</v>
      </c>
      <c r="M18" s="371">
        <f>+G18+34</f>
        <v>44236</v>
      </c>
      <c r="N18" s="371">
        <f>+G18+37</f>
        <v>44239</v>
      </c>
      <c r="O18" s="343" t="s">
        <v>31</v>
      </c>
      <c r="P18" s="72"/>
    </row>
    <row r="19" spans="1:17" ht="18" customHeight="1">
      <c r="A19" s="244"/>
      <c r="B19" s="261"/>
      <c r="C19" s="248"/>
      <c r="D19" s="248"/>
      <c r="E19" s="617"/>
      <c r="F19" s="618"/>
      <c r="G19" s="625"/>
      <c r="H19" s="383"/>
      <c r="I19" s="368"/>
      <c r="J19" s="383"/>
      <c r="K19" s="513"/>
      <c r="L19" s="368"/>
      <c r="M19" s="368"/>
      <c r="N19" s="368"/>
      <c r="O19" s="368"/>
      <c r="P19" s="237"/>
    </row>
    <row r="20" spans="1:17" s="67" customFormat="1" ht="18" customHeight="1">
      <c r="A20" s="397" t="str">
        <f>+'MANZANILLO via SHA'!A20</f>
        <v>ZHONG HANG SHENG</v>
      </c>
      <c r="B20" s="398" t="s">
        <v>131</v>
      </c>
      <c r="C20" s="398">
        <f>+'MANZANILLO via SHA'!C20</f>
        <v>44548</v>
      </c>
      <c r="D20" s="246">
        <f>C20+10</f>
        <v>44558</v>
      </c>
      <c r="E20" s="384"/>
      <c r="F20" s="619"/>
      <c r="G20" s="623"/>
      <c r="H20" s="370"/>
      <c r="I20" s="370"/>
      <c r="J20" s="387"/>
      <c r="K20" s="514"/>
      <c r="L20" s="242"/>
      <c r="M20" s="369"/>
      <c r="N20" s="242"/>
      <c r="O20" s="370"/>
      <c r="P20" s="239"/>
    </row>
    <row r="21" spans="1:17" s="68" customFormat="1" ht="18" customHeight="1">
      <c r="A21" s="240"/>
      <c r="B21" s="262"/>
      <c r="C21" s="241"/>
      <c r="D21" s="241"/>
      <c r="E21" s="470"/>
      <c r="F21" s="620"/>
      <c r="G21" s="624"/>
      <c r="H21" s="372"/>
      <c r="I21" s="371"/>
      <c r="J21" s="372"/>
      <c r="K21" s="515"/>
      <c r="L21" s="343"/>
      <c r="M21" s="371"/>
      <c r="N21" s="371"/>
      <c r="O21" s="343"/>
      <c r="P21" s="72"/>
    </row>
    <row r="22" spans="1:17" s="68" customFormat="1" ht="18" customHeight="1">
      <c r="A22" s="70"/>
      <c r="B22" s="263"/>
      <c r="C22" s="71"/>
      <c r="D22" s="71"/>
      <c r="E22" s="520"/>
      <c r="F22" s="277"/>
      <c r="G22" s="521"/>
      <c r="H22" s="522"/>
      <c r="I22" s="521"/>
      <c r="J22" s="522"/>
      <c r="K22" s="522"/>
      <c r="L22" s="523"/>
      <c r="M22" s="521"/>
      <c r="N22" s="521"/>
      <c r="O22" s="523"/>
      <c r="P22" s="72"/>
    </row>
    <row r="23" spans="1:17" s="68" customFormat="1" ht="18" customHeight="1">
      <c r="A23" s="70"/>
      <c r="B23" s="263"/>
      <c r="C23" s="71"/>
      <c r="D23" s="71"/>
      <c r="E23" s="520"/>
      <c r="F23" s="277"/>
      <c r="G23" s="521"/>
      <c r="H23" s="522"/>
      <c r="I23" s="521"/>
      <c r="J23" s="522"/>
      <c r="K23" s="522"/>
      <c r="L23" s="523"/>
      <c r="M23" s="521"/>
      <c r="N23" s="521"/>
      <c r="O23" s="523"/>
      <c r="P23" s="72"/>
    </row>
    <row r="24" spans="1:17" s="68" customFormat="1">
      <c r="A24" s="70"/>
      <c r="B24" s="263"/>
      <c r="C24" s="71"/>
      <c r="D24" s="71"/>
      <c r="E24" s="277"/>
      <c r="F24" s="277"/>
      <c r="G24" s="73"/>
      <c r="H24" s="74"/>
      <c r="I24" s="75"/>
      <c r="J24" s="74"/>
      <c r="K24" s="74"/>
      <c r="L24" s="76"/>
      <c r="M24" s="75"/>
      <c r="N24" s="75"/>
      <c r="O24" s="75"/>
      <c r="P24" s="72"/>
      <c r="Q24" s="69"/>
    </row>
    <row r="25" spans="1:17">
      <c r="O25" s="77" t="s">
        <v>32</v>
      </c>
    </row>
    <row r="26" spans="1:17">
      <c r="A26" s="78" t="s">
        <v>33</v>
      </c>
      <c r="B26" s="227"/>
      <c r="C26" s="79"/>
      <c r="D26" s="80"/>
      <c r="E26" s="277"/>
      <c r="F26" s="278"/>
      <c r="G26" s="81"/>
    </row>
    <row r="27" spans="1:17" ht="14.4">
      <c r="A27" s="85" t="s">
        <v>34</v>
      </c>
      <c r="B27" s="264"/>
      <c r="C27" s="86"/>
      <c r="D27" s="87"/>
      <c r="E27" s="279"/>
      <c r="F27" s="279"/>
      <c r="G27" s="54"/>
      <c r="H27" s="57"/>
      <c r="J27" s="57"/>
      <c r="K27" s="57"/>
      <c r="L27" s="54"/>
      <c r="N27" s="54"/>
    </row>
    <row r="28" spans="1:17">
      <c r="A28" s="89"/>
      <c r="B28" s="265"/>
      <c r="C28" s="90"/>
      <c r="D28" s="91"/>
      <c r="E28" s="276"/>
      <c r="F28" s="276"/>
      <c r="G28" s="54"/>
      <c r="H28" s="57"/>
      <c r="J28" s="57"/>
      <c r="K28" s="57"/>
      <c r="L28" s="54"/>
      <c r="N28" s="54"/>
    </row>
    <row r="29" spans="1:17">
      <c r="A29" s="179" t="s">
        <v>103</v>
      </c>
      <c r="B29" s="226"/>
      <c r="C29" s="82"/>
      <c r="D29" s="91"/>
      <c r="E29" s="280"/>
      <c r="F29" s="280"/>
      <c r="G29" s="54"/>
      <c r="H29" s="57"/>
      <c r="J29" s="57"/>
      <c r="K29" s="57"/>
      <c r="L29" s="54"/>
      <c r="N29" s="54"/>
    </row>
    <row r="30" spans="1:17" ht="14.4">
      <c r="A30" s="179" t="s">
        <v>102</v>
      </c>
      <c r="B30" s="94"/>
      <c r="C30" s="94"/>
      <c r="D30" s="95"/>
      <c r="E30" s="275"/>
      <c r="F30" s="275"/>
      <c r="G30" s="54"/>
      <c r="H30" s="57"/>
      <c r="J30" s="57"/>
      <c r="K30" s="57"/>
      <c r="L30" s="54"/>
      <c r="N30" s="54"/>
    </row>
  </sheetData>
  <mergeCells count="9">
    <mergeCell ref="E9:F9"/>
    <mergeCell ref="A8:B9"/>
    <mergeCell ref="H8:O8"/>
    <mergeCell ref="E8:F8"/>
    <mergeCell ref="B1:O1"/>
    <mergeCell ref="B2:O2"/>
    <mergeCell ref="B3:O3"/>
    <mergeCell ref="B4:O4"/>
    <mergeCell ref="B5:O5"/>
  </mergeCells>
  <phoneticPr fontId="11" type="noConversion"/>
  <hyperlinks>
    <hyperlink ref="A7" location="MENU!A1" display="BACK TO MENU" xr:uid="{00000000-0004-0000-0200-000000000000}"/>
  </hyperlinks>
  <printOptions horizontalCentered="1"/>
  <pageMargins left="0" right="0" top="0" bottom="0" header="0" footer="0"/>
  <pageSetup paperSize="9" scale="5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N22"/>
  <sheetViews>
    <sheetView showGridLines="0" zoomScale="80" zoomScaleNormal="80" zoomScaleSheetLayoutView="75" workbookViewId="0">
      <selection activeCell="F33" sqref="F33"/>
    </sheetView>
  </sheetViews>
  <sheetFormatPr defaultColWidth="8" defaultRowHeight="13.8"/>
  <cols>
    <col min="1" max="1" width="23.6328125" style="56" customWidth="1"/>
    <col min="2" max="2" width="6.7265625" style="56" bestFit="1" customWidth="1"/>
    <col min="3" max="3" width="9.36328125" style="97" customWidth="1"/>
    <col min="4" max="4" width="9.90625" style="97" customWidth="1"/>
    <col min="5" max="5" width="26.90625" style="54" customWidth="1"/>
    <col min="6" max="6" width="20.26953125" style="97" customWidth="1"/>
    <col min="7" max="7" width="11.90625" style="56" bestFit="1" customWidth="1"/>
    <col min="8" max="8" width="23.36328125" style="56" customWidth="1"/>
    <col min="9" max="9" width="27.7265625" style="56" customWidth="1"/>
    <col min="10" max="10" width="6.36328125" style="54" bestFit="1" customWidth="1"/>
    <col min="11" max="16384" width="8" style="54"/>
  </cols>
  <sheetData>
    <row r="1" spans="1:14" ht="17.399999999999999">
      <c r="B1" s="674" t="s">
        <v>35</v>
      </c>
      <c r="C1" s="674"/>
      <c r="D1" s="674"/>
      <c r="E1" s="674"/>
      <c r="F1" s="674"/>
      <c r="G1" s="674"/>
      <c r="H1" s="674"/>
      <c r="I1" s="674"/>
    </row>
    <row r="2" spans="1:14" ht="17.399999999999999">
      <c r="B2" s="675" t="s">
        <v>36</v>
      </c>
      <c r="C2" s="675"/>
      <c r="D2" s="675"/>
      <c r="E2" s="675"/>
      <c r="F2" s="675"/>
      <c r="G2" s="675"/>
      <c r="H2" s="675"/>
      <c r="I2" s="675"/>
    </row>
    <row r="3" spans="1:14">
      <c r="A3" s="62"/>
      <c r="E3" s="98"/>
      <c r="F3" s="269"/>
      <c r="G3" s="99"/>
      <c r="H3" s="99"/>
      <c r="I3" s="99"/>
    </row>
    <row r="4" spans="1:14">
      <c r="B4" s="62"/>
      <c r="C4" s="100"/>
      <c r="D4" s="100"/>
      <c r="E4" s="59"/>
      <c r="F4" s="135"/>
      <c r="G4" s="322"/>
      <c r="H4" s="101"/>
      <c r="I4" s="102"/>
    </row>
    <row r="5" spans="1:14">
      <c r="B5" s="62"/>
      <c r="C5" s="100"/>
      <c r="D5" s="100"/>
      <c r="E5" s="59"/>
      <c r="F5" s="135"/>
      <c r="G5" s="322"/>
      <c r="H5" s="101"/>
      <c r="I5" s="102"/>
    </row>
    <row r="6" spans="1:14">
      <c r="A6" s="230"/>
      <c r="B6" s="62"/>
      <c r="C6" s="100"/>
      <c r="D6" s="100"/>
      <c r="E6" s="59"/>
      <c r="F6" s="100"/>
      <c r="G6" s="62"/>
      <c r="H6" s="63"/>
      <c r="I6" s="63"/>
    </row>
    <row r="7" spans="1:14">
      <c r="B7" s="257"/>
      <c r="C7" s="103"/>
      <c r="D7" s="103"/>
      <c r="E7" s="103"/>
      <c r="F7" s="104"/>
      <c r="G7" s="325"/>
      <c r="H7" s="105"/>
      <c r="I7" s="105"/>
    </row>
    <row r="8" spans="1:14" s="107" customFormat="1">
      <c r="A8" s="225" t="s">
        <v>14</v>
      </c>
      <c r="B8" s="258"/>
      <c r="C8" s="106"/>
      <c r="D8" s="106"/>
      <c r="E8" s="106"/>
      <c r="F8" s="106"/>
      <c r="G8" s="326"/>
      <c r="H8" s="105"/>
      <c r="I8" s="105"/>
    </row>
    <row r="9" spans="1:14" ht="17.25" customHeight="1">
      <c r="A9" s="676" t="s">
        <v>133</v>
      </c>
      <c r="B9" s="676"/>
      <c r="C9" s="590" t="s">
        <v>17</v>
      </c>
      <c r="D9" s="591" t="s">
        <v>18</v>
      </c>
      <c r="E9" s="672" t="s">
        <v>19</v>
      </c>
      <c r="F9" s="673"/>
      <c r="G9" s="315" t="s">
        <v>37</v>
      </c>
      <c r="H9" s="235" t="s">
        <v>18</v>
      </c>
      <c r="J9" s="108"/>
      <c r="K9" s="107"/>
    </row>
    <row r="10" spans="1:14" ht="34.950000000000003" customHeight="1">
      <c r="A10" s="677"/>
      <c r="B10" s="677"/>
      <c r="C10" s="627" t="s">
        <v>21</v>
      </c>
      <c r="D10" s="256" t="s">
        <v>38</v>
      </c>
      <c r="E10" s="672" t="s">
        <v>23</v>
      </c>
      <c r="F10" s="673"/>
      <c r="G10" s="323" t="s">
        <v>18</v>
      </c>
      <c r="H10" s="324" t="s">
        <v>39</v>
      </c>
      <c r="J10" s="111"/>
      <c r="K10" s="107"/>
    </row>
    <row r="11" spans="1:14" ht="26.4" customHeight="1">
      <c r="A11" s="465" t="s">
        <v>165</v>
      </c>
      <c r="B11" s="466" t="s">
        <v>182</v>
      </c>
      <c r="C11" s="467">
        <v>44535</v>
      </c>
      <c r="D11" s="468">
        <f>C11+7</f>
        <v>44542</v>
      </c>
      <c r="E11" s="588" t="s">
        <v>188</v>
      </c>
      <c r="F11" s="588" t="s">
        <v>147</v>
      </c>
      <c r="G11" s="606">
        <v>44544</v>
      </c>
      <c r="H11" s="592">
        <f>G11+27</f>
        <v>44571</v>
      </c>
      <c r="I11" s="316" t="s">
        <v>113</v>
      </c>
      <c r="K11" s="107"/>
    </row>
    <row r="12" spans="1:14" s="113" customFormat="1" ht="26.4" customHeight="1">
      <c r="A12" s="465" t="s">
        <v>136</v>
      </c>
      <c r="B12" s="466" t="s">
        <v>183</v>
      </c>
      <c r="C12" s="469">
        <v>44542</v>
      </c>
      <c r="D12" s="468">
        <f t="shared" ref="D12:D14" si="0">D11+7</f>
        <v>44549</v>
      </c>
      <c r="E12" s="588" t="s">
        <v>189</v>
      </c>
      <c r="F12" s="588" t="s">
        <v>146</v>
      </c>
      <c r="G12" s="606">
        <v>44551</v>
      </c>
      <c r="H12" s="592">
        <f t="shared" ref="H12:H14" si="1">G12+27</f>
        <v>44578</v>
      </c>
      <c r="J12" s="316"/>
      <c r="K12" s="112"/>
    </row>
    <row r="13" spans="1:14" s="113" customFormat="1" ht="26.4" customHeight="1">
      <c r="A13" s="465" t="s">
        <v>127</v>
      </c>
      <c r="B13" s="466" t="s">
        <v>184</v>
      </c>
      <c r="C13" s="469">
        <v>44549</v>
      </c>
      <c r="D13" s="468">
        <f t="shared" si="0"/>
        <v>44556</v>
      </c>
      <c r="E13" s="588" t="s">
        <v>144</v>
      </c>
      <c r="F13" s="588" t="s">
        <v>145</v>
      </c>
      <c r="G13" s="606">
        <v>44559</v>
      </c>
      <c r="H13" s="592">
        <f t="shared" si="1"/>
        <v>44586</v>
      </c>
      <c r="J13" s="589"/>
      <c r="N13"/>
    </row>
    <row r="14" spans="1:14" s="113" customFormat="1" ht="26.4" customHeight="1">
      <c r="A14" s="465" t="s">
        <v>124</v>
      </c>
      <c r="B14" s="466" t="s">
        <v>185</v>
      </c>
      <c r="C14" s="469">
        <v>44556</v>
      </c>
      <c r="D14" s="468">
        <f t="shared" si="0"/>
        <v>44563</v>
      </c>
      <c r="E14" s="588" t="s">
        <v>191</v>
      </c>
      <c r="F14" s="588" t="s">
        <v>190</v>
      </c>
      <c r="G14" s="606">
        <v>44201</v>
      </c>
      <c r="H14" s="592">
        <f t="shared" si="1"/>
        <v>44228</v>
      </c>
      <c r="J14" s="589"/>
    </row>
    <row r="15" spans="1:14" s="113" customFormat="1">
      <c r="A15" s="231"/>
      <c r="B15" s="231"/>
      <c r="C15" s="115"/>
      <c r="D15" s="116"/>
      <c r="E15" s="117"/>
      <c r="F15" s="118"/>
      <c r="G15" s="327"/>
      <c r="H15" s="119"/>
      <c r="I15" s="119"/>
      <c r="J15" s="175"/>
    </row>
    <row r="16" spans="1:14">
      <c r="A16" s="232"/>
      <c r="B16" s="120"/>
      <c r="C16" s="121"/>
      <c r="D16" s="121"/>
      <c r="E16" s="121"/>
      <c r="F16" s="270"/>
      <c r="G16" s="120"/>
      <c r="I16" s="77" t="s">
        <v>32</v>
      </c>
    </row>
    <row r="17" spans="1:9">
      <c r="A17" s="227" t="s">
        <v>33</v>
      </c>
      <c r="B17" s="259"/>
      <c r="C17" s="103"/>
      <c r="D17" s="103"/>
      <c r="E17" s="103"/>
      <c r="H17" s="121"/>
      <c r="I17" s="121"/>
    </row>
    <row r="18" spans="1:9">
      <c r="A18" s="228" t="s">
        <v>34</v>
      </c>
      <c r="B18" s="120"/>
      <c r="C18" s="121"/>
      <c r="D18" s="121"/>
      <c r="E18" s="121"/>
      <c r="F18" s="270"/>
      <c r="G18" s="120"/>
    </row>
    <row r="19" spans="1:9">
      <c r="A19" s="229" t="s">
        <v>48</v>
      </c>
      <c r="B19" s="120"/>
      <c r="C19" s="121"/>
      <c r="D19" s="121"/>
      <c r="E19" s="121"/>
      <c r="F19" s="270"/>
      <c r="G19" s="120"/>
    </row>
    <row r="20" spans="1:9">
      <c r="A20" s="232"/>
      <c r="B20" s="120"/>
      <c r="C20" s="121"/>
      <c r="D20" s="121"/>
      <c r="E20" s="121"/>
      <c r="F20" s="270"/>
      <c r="G20" s="120"/>
    </row>
    <row r="21" spans="1:9" ht="14.4">
      <c r="A21" s="179" t="s">
        <v>103</v>
      </c>
      <c r="B21" s="94"/>
      <c r="C21" s="123"/>
      <c r="D21" s="123"/>
      <c r="E21" s="95"/>
      <c r="F21" s="96"/>
      <c r="G21" s="671"/>
    </row>
    <row r="22" spans="1:9">
      <c r="A22" s="179" t="s">
        <v>102</v>
      </c>
      <c r="B22" s="260"/>
      <c r="C22" s="124"/>
      <c r="D22" s="124"/>
      <c r="E22" s="125"/>
      <c r="F22" s="92"/>
      <c r="G22" s="671"/>
    </row>
  </sheetData>
  <mergeCells count="6">
    <mergeCell ref="G21:G22"/>
    <mergeCell ref="E10:F10"/>
    <mergeCell ref="E9:F9"/>
    <mergeCell ref="B1:I1"/>
    <mergeCell ref="B2:I2"/>
    <mergeCell ref="A9:B10"/>
  </mergeCells>
  <phoneticPr fontId="11" type="noConversion"/>
  <hyperlinks>
    <hyperlink ref="A8" location="MENU!A1" display="BACK TO MENU" xr:uid="{00000000-0004-0000-0300-000000000000}"/>
  </hyperlinks>
  <printOptions horizontalCentered="1"/>
  <pageMargins left="0" right="0" top="0" bottom="0" header="0" footer="0"/>
  <pageSetup paperSize="9" scale="68" orientation="landscape" r:id="rId1"/>
  <colBreaks count="1" manualBreakCount="1">
    <brk id="5" max="3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1"/>
  <sheetViews>
    <sheetView showGridLines="0" zoomScale="80" zoomScaleNormal="80" zoomScaleSheetLayoutView="75" workbookViewId="0">
      <selection activeCell="I23" sqref="I23"/>
    </sheetView>
  </sheetViews>
  <sheetFormatPr defaultColWidth="8" defaultRowHeight="13.8"/>
  <cols>
    <col min="1" max="1" width="22.36328125" style="56" customWidth="1"/>
    <col min="2" max="2" width="7.26953125" style="97" customWidth="1"/>
    <col min="3" max="3" width="8.26953125" style="55" customWidth="1"/>
    <col min="4" max="4" width="8.36328125" style="54" customWidth="1"/>
    <col min="5" max="5" width="23.26953125" style="97" customWidth="1"/>
    <col min="6" max="6" width="10.90625" style="55" customWidth="1"/>
    <col min="7" max="7" width="13.36328125" style="56" bestFit="1" customWidth="1"/>
    <col min="8" max="8" width="11" style="56" bestFit="1" customWidth="1"/>
    <col min="9" max="9" width="16.7265625" style="54" bestFit="1" customWidth="1"/>
    <col min="10" max="10" width="8.36328125" style="54" bestFit="1" customWidth="1"/>
    <col min="11" max="11" width="15.08984375" style="54" bestFit="1" customWidth="1"/>
    <col min="12" max="12" width="17.90625" style="54" customWidth="1"/>
    <col min="13" max="13" width="8.08984375" style="54" bestFit="1" customWidth="1"/>
    <col min="14" max="16384" width="8" style="54"/>
  </cols>
  <sheetData>
    <row r="1" spans="1:14" ht="17.399999999999999">
      <c r="B1" s="674" t="s">
        <v>0</v>
      </c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58"/>
    </row>
    <row r="2" spans="1:14" ht="17.399999999999999">
      <c r="B2" s="675" t="s">
        <v>42</v>
      </c>
      <c r="C2" s="675"/>
      <c r="D2" s="675"/>
      <c r="E2" s="675"/>
      <c r="F2" s="675"/>
      <c r="G2" s="675"/>
      <c r="H2" s="675"/>
      <c r="I2" s="675"/>
      <c r="J2" s="675"/>
      <c r="K2" s="675"/>
      <c r="L2" s="675"/>
      <c r="M2" s="59"/>
    </row>
    <row r="3" spans="1:14" ht="17.399999999999999">
      <c r="A3" s="62"/>
      <c r="B3" s="681" t="s">
        <v>43</v>
      </c>
      <c r="C3" s="681"/>
      <c r="D3" s="681"/>
      <c r="E3" s="681"/>
      <c r="F3" s="681"/>
      <c r="G3" s="681"/>
      <c r="H3" s="681"/>
      <c r="I3" s="681"/>
      <c r="J3" s="681"/>
      <c r="K3" s="681"/>
      <c r="L3" s="681"/>
      <c r="M3" s="59"/>
    </row>
    <row r="4" spans="1:14">
      <c r="B4" s="100"/>
      <c r="C4" s="61"/>
      <c r="D4" s="59"/>
      <c r="E4" s="135"/>
      <c r="F4" s="268"/>
      <c r="G4" s="126"/>
      <c r="H4" s="126"/>
      <c r="I4" s="59"/>
      <c r="J4" s="59"/>
      <c r="K4" s="59"/>
      <c r="L4" s="59"/>
    </row>
    <row r="5" spans="1:14">
      <c r="A5" s="225"/>
      <c r="B5" s="100"/>
      <c r="C5" s="61"/>
      <c r="D5" s="59"/>
      <c r="E5" s="135"/>
      <c r="F5" s="268"/>
      <c r="G5" s="126"/>
      <c r="H5" s="126"/>
      <c r="I5" s="59"/>
      <c r="J5" s="59"/>
      <c r="K5" s="59"/>
      <c r="L5" s="59"/>
    </row>
    <row r="6" spans="1:14">
      <c r="A6" s="225"/>
      <c r="B6" s="100"/>
      <c r="C6" s="61"/>
      <c r="D6" s="59"/>
      <c r="E6" s="135"/>
      <c r="F6" s="268"/>
      <c r="G6" s="126"/>
      <c r="H6" s="126"/>
      <c r="I6" s="59"/>
      <c r="J6" s="59"/>
      <c r="K6" s="59"/>
      <c r="L6" s="59"/>
    </row>
    <row r="7" spans="1:14">
      <c r="A7" s="225" t="s">
        <v>14</v>
      </c>
      <c r="B7" s="100"/>
      <c r="C7" s="61"/>
      <c r="D7" s="59"/>
      <c r="E7" s="100"/>
      <c r="F7" s="61"/>
      <c r="G7" s="63"/>
      <c r="H7" s="449"/>
      <c r="I7" s="59"/>
      <c r="K7" s="65"/>
      <c r="L7" s="102"/>
    </row>
    <row r="8" spans="1:14" ht="18" customHeight="1">
      <c r="A8" s="676" t="s">
        <v>133</v>
      </c>
      <c r="B8" s="676"/>
      <c r="C8" s="594" t="s">
        <v>17</v>
      </c>
      <c r="D8" s="255" t="s">
        <v>18</v>
      </c>
      <c r="E8" s="679" t="s">
        <v>19</v>
      </c>
      <c r="F8" s="679"/>
      <c r="G8" s="315" t="s">
        <v>37</v>
      </c>
      <c r="H8" s="679" t="s">
        <v>18</v>
      </c>
      <c r="I8" s="679"/>
      <c r="J8" s="679"/>
      <c r="K8" s="679"/>
      <c r="L8" s="679"/>
      <c r="M8" s="108"/>
      <c r="N8" s="107"/>
    </row>
    <row r="9" spans="1:14" ht="27.6">
      <c r="A9" s="677"/>
      <c r="B9" s="677"/>
      <c r="C9" s="595" t="s">
        <v>21</v>
      </c>
      <c r="D9" s="256" t="s">
        <v>38</v>
      </c>
      <c r="E9" s="680" t="s">
        <v>23</v>
      </c>
      <c r="F9" s="680"/>
      <c r="G9" s="109" t="s">
        <v>18</v>
      </c>
      <c r="H9" s="110" t="s">
        <v>44</v>
      </c>
      <c r="I9" s="110" t="s">
        <v>45</v>
      </c>
      <c r="J9" s="110" t="s">
        <v>28</v>
      </c>
      <c r="K9" s="110" t="s">
        <v>46</v>
      </c>
      <c r="L9" s="110" t="s">
        <v>47</v>
      </c>
      <c r="M9" s="111"/>
      <c r="N9" s="107"/>
    </row>
    <row r="10" spans="1:14" s="113" customFormat="1">
      <c r="A10" s="465" t="str">
        <f>+'COLON via TAO'!A11</f>
        <v>AS PAMELA</v>
      </c>
      <c r="B10" s="466" t="str">
        <f>+'COLON via TAO'!B11</f>
        <v>035E</v>
      </c>
      <c r="C10" s="465">
        <f>+'COLON via TAO'!C11</f>
        <v>44535</v>
      </c>
      <c r="D10" s="468">
        <f>C10+7</f>
        <v>44542</v>
      </c>
      <c r="E10" s="608" t="s">
        <v>149</v>
      </c>
      <c r="F10" s="608" t="s">
        <v>135</v>
      </c>
      <c r="G10" s="607">
        <v>44547</v>
      </c>
      <c r="H10" s="607">
        <f>G10+17</f>
        <v>44564</v>
      </c>
      <c r="I10" s="607">
        <f>G10+22</f>
        <v>44569</v>
      </c>
      <c r="J10" s="607">
        <f>+G10+29</f>
        <v>44576</v>
      </c>
      <c r="K10" s="607">
        <f>G10+34</f>
        <v>44581</v>
      </c>
      <c r="L10" s="607">
        <f>G10+36</f>
        <v>44583</v>
      </c>
      <c r="M10" s="593" t="s">
        <v>108</v>
      </c>
      <c r="N10" s="114"/>
    </row>
    <row r="11" spans="1:14" s="113" customFormat="1" ht="18" customHeight="1">
      <c r="A11" s="465" t="str">
        <f>+'COLON via TAO'!A12</f>
        <v>AS PENELOPE</v>
      </c>
      <c r="B11" s="466" t="str">
        <f>+'COLON via TAO'!B12</f>
        <v>092E</v>
      </c>
      <c r="C11" s="465">
        <f>+'COLON via TAO'!C12</f>
        <v>44542</v>
      </c>
      <c r="D11" s="468">
        <f t="shared" ref="D11:D13" si="0">C11+7</f>
        <v>44549</v>
      </c>
      <c r="E11" s="608" t="s">
        <v>177</v>
      </c>
      <c r="F11" s="608" t="s">
        <v>148</v>
      </c>
      <c r="G11" s="607">
        <v>44554</v>
      </c>
      <c r="H11" s="607">
        <f>G11+17</f>
        <v>44571</v>
      </c>
      <c r="I11" s="607">
        <f>G11+22</f>
        <v>44576</v>
      </c>
      <c r="J11" s="607">
        <f>+G11+29</f>
        <v>44583</v>
      </c>
      <c r="K11" s="607">
        <f>G11+34</f>
        <v>44588</v>
      </c>
      <c r="L11" s="607">
        <f>G11+36</f>
        <v>44590</v>
      </c>
      <c r="M11" s="593"/>
      <c r="N11" s="114"/>
    </row>
    <row r="12" spans="1:14" s="113" customFormat="1" ht="18" customHeight="1">
      <c r="A12" s="465" t="str">
        <f>+'COLON via TAO'!A13</f>
        <v>NZ NINGBO</v>
      </c>
      <c r="B12" s="466" t="str">
        <f>+'COLON via TAO'!B13</f>
        <v>007E</v>
      </c>
      <c r="C12" s="465">
        <f>+'COLON via TAO'!C13</f>
        <v>44549</v>
      </c>
      <c r="D12" s="468">
        <f t="shared" si="0"/>
        <v>44556</v>
      </c>
      <c r="E12" s="608" t="s">
        <v>175</v>
      </c>
      <c r="F12" s="608" t="s">
        <v>174</v>
      </c>
      <c r="G12" s="607">
        <v>44561</v>
      </c>
      <c r="H12" s="607">
        <f>G12+17</f>
        <v>44578</v>
      </c>
      <c r="I12" s="607">
        <f>G12+22</f>
        <v>44583</v>
      </c>
      <c r="J12" s="607">
        <f>+G12+29</f>
        <v>44590</v>
      </c>
      <c r="K12" s="607">
        <f>G12+34</f>
        <v>44595</v>
      </c>
      <c r="L12" s="607">
        <f>G12+36</f>
        <v>44597</v>
      </c>
      <c r="M12" s="593"/>
    </row>
    <row r="13" spans="1:14" s="113" customFormat="1" ht="18" customHeight="1">
      <c r="A13" s="465" t="str">
        <f>+'COLON via TAO'!A14</f>
        <v>ZHONG HANG SHENG</v>
      </c>
      <c r="B13" s="466" t="str">
        <f>+'COLON via TAO'!B14</f>
        <v>141E</v>
      </c>
      <c r="C13" s="465">
        <f>+'COLON via TAO'!C14</f>
        <v>44556</v>
      </c>
      <c r="D13" s="468">
        <f t="shared" si="0"/>
        <v>44563</v>
      </c>
      <c r="E13" s="608" t="s">
        <v>176</v>
      </c>
      <c r="F13" s="608" t="s">
        <v>134</v>
      </c>
      <c r="G13" s="607">
        <v>44205</v>
      </c>
      <c r="H13" s="607">
        <f>G13+17</f>
        <v>44222</v>
      </c>
      <c r="I13" s="607">
        <f>G13+22</f>
        <v>44227</v>
      </c>
      <c r="J13" s="607">
        <f>+G13+29</f>
        <v>44234</v>
      </c>
      <c r="K13" s="607">
        <f>G13+34</f>
        <v>44239</v>
      </c>
      <c r="L13" s="607">
        <f>G13+36</f>
        <v>44241</v>
      </c>
      <c r="M13" s="644"/>
    </row>
    <row r="14" spans="1:14">
      <c r="A14" s="226"/>
      <c r="B14" s="288"/>
      <c r="C14" s="82"/>
      <c r="D14" s="91"/>
      <c r="E14" s="93"/>
      <c r="F14" s="280"/>
      <c r="H14" s="450"/>
      <c r="I14" s="451"/>
      <c r="J14" s="451"/>
      <c r="K14" s="451"/>
      <c r="L14" s="451"/>
    </row>
    <row r="15" spans="1:14">
      <c r="B15" s="282"/>
      <c r="C15" s="79"/>
      <c r="D15" s="80"/>
      <c r="E15" s="271"/>
      <c r="F15" s="279"/>
      <c r="G15" s="88"/>
      <c r="H15" s="88"/>
      <c r="L15" s="77" t="s">
        <v>32</v>
      </c>
    </row>
    <row r="16" spans="1:14" s="132" customFormat="1">
      <c r="A16" s="227" t="s">
        <v>33</v>
      </c>
      <c r="B16" s="289"/>
      <c r="C16" s="127"/>
      <c r="D16" s="128"/>
      <c r="E16" s="129"/>
      <c r="F16" s="281"/>
      <c r="G16" s="130"/>
      <c r="H16" s="682"/>
      <c r="I16" s="682"/>
      <c r="J16" s="131"/>
    </row>
    <row r="17" spans="1:10">
      <c r="A17" s="228" t="s">
        <v>34</v>
      </c>
      <c r="B17" s="284"/>
      <c r="C17" s="90"/>
      <c r="D17" s="91"/>
      <c r="E17" s="92"/>
      <c r="F17" s="276"/>
      <c r="G17" s="133"/>
      <c r="H17" s="678"/>
      <c r="I17" s="678"/>
      <c r="J17" s="107"/>
    </row>
    <row r="18" spans="1:10">
      <c r="A18" s="229" t="s">
        <v>48</v>
      </c>
      <c r="B18" s="288"/>
      <c r="C18" s="82"/>
      <c r="D18" s="91"/>
      <c r="E18" s="93"/>
      <c r="F18" s="280"/>
    </row>
    <row r="19" spans="1:10" ht="14.4">
      <c r="A19" s="226"/>
      <c r="B19" s="123"/>
      <c r="C19" s="94"/>
      <c r="D19" s="95"/>
      <c r="E19" s="96"/>
      <c r="F19" s="275"/>
    </row>
    <row r="20" spans="1:10">
      <c r="A20" s="179" t="s">
        <v>103</v>
      </c>
      <c r="B20" s="286"/>
      <c r="C20" s="134"/>
      <c r="D20" s="125"/>
      <c r="E20" s="92"/>
      <c r="F20" s="276"/>
    </row>
    <row r="21" spans="1:10">
      <c r="A21" s="179" t="s">
        <v>102</v>
      </c>
    </row>
  </sheetData>
  <mergeCells count="9">
    <mergeCell ref="H17:I17"/>
    <mergeCell ref="E8:F8"/>
    <mergeCell ref="E9:F9"/>
    <mergeCell ref="B1:L1"/>
    <mergeCell ref="B2:L2"/>
    <mergeCell ref="B3:L3"/>
    <mergeCell ref="H16:I16"/>
    <mergeCell ref="H8:L8"/>
    <mergeCell ref="A8:B9"/>
  </mergeCells>
  <hyperlinks>
    <hyperlink ref="A7" location="MENU!A1" display="BACK TO MENU" xr:uid="{00000000-0004-0000-0400-000000000000}"/>
  </hyperlinks>
  <printOptions horizontalCentered="1"/>
  <pageMargins left="0" right="0" top="0" bottom="0" header="0" footer="0"/>
  <pageSetup paperSize="9" scale="5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23"/>
  <sheetViews>
    <sheetView showGridLines="0" zoomScale="80" zoomScaleNormal="80" workbookViewId="0">
      <selection activeCell="D13" sqref="D13"/>
    </sheetView>
  </sheetViews>
  <sheetFormatPr defaultColWidth="8" defaultRowHeight="13.8"/>
  <cols>
    <col min="1" max="1" width="25.90625" style="54" customWidth="1"/>
    <col min="2" max="2" width="8.26953125" style="97" customWidth="1"/>
    <col min="3" max="3" width="7.08984375" style="55" bestFit="1" customWidth="1"/>
    <col min="4" max="4" width="7.08984375" style="54" bestFit="1" customWidth="1"/>
    <col min="5" max="5" width="22.90625" style="56" customWidth="1"/>
    <col min="6" max="6" width="12" style="55" customWidth="1"/>
    <col min="7" max="7" width="16" style="56" bestFit="1" customWidth="1"/>
    <col min="8" max="8" width="16.36328125" style="54" bestFit="1" customWidth="1"/>
    <col min="9" max="9" width="16.36328125" style="54" customWidth="1"/>
    <col min="10" max="10" width="16.36328125" style="54" bestFit="1" customWidth="1"/>
    <col min="11" max="11" width="15.7265625" style="54" customWidth="1"/>
    <col min="12" max="12" width="14.36328125" style="54" customWidth="1"/>
    <col min="13" max="13" width="13.26953125" style="54" customWidth="1"/>
    <col min="14" max="14" width="15.36328125" style="54" customWidth="1"/>
    <col min="15" max="15" width="7.453125" style="54" bestFit="1" customWidth="1"/>
    <col min="16" max="16" width="25.08984375" style="54" bestFit="1" customWidth="1"/>
    <col min="17" max="16384" width="8" style="54"/>
  </cols>
  <sheetData>
    <row r="1" spans="1:15" ht="17.399999999999999">
      <c r="B1" s="674" t="s">
        <v>0</v>
      </c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58"/>
    </row>
    <row r="2" spans="1:15" ht="17.399999999999999">
      <c r="B2" s="675" t="s">
        <v>49</v>
      </c>
      <c r="C2" s="675"/>
      <c r="D2" s="675"/>
      <c r="E2" s="675"/>
      <c r="F2" s="675"/>
      <c r="G2" s="675"/>
      <c r="H2" s="675"/>
      <c r="I2" s="675"/>
      <c r="J2" s="675"/>
      <c r="K2" s="675"/>
      <c r="L2" s="675"/>
      <c r="M2" s="675"/>
      <c r="N2" s="675"/>
      <c r="O2" s="59"/>
    </row>
    <row r="3" spans="1:15" ht="17.399999999999999">
      <c r="B3" s="670" t="s">
        <v>13</v>
      </c>
      <c r="C3" s="670"/>
      <c r="D3" s="670"/>
      <c r="E3" s="670"/>
      <c r="F3" s="670"/>
      <c r="G3" s="670"/>
      <c r="H3" s="670"/>
      <c r="I3" s="670"/>
      <c r="J3" s="670"/>
      <c r="K3" s="670"/>
      <c r="L3" s="670"/>
      <c r="M3" s="670"/>
      <c r="N3" s="670"/>
      <c r="O3" s="59"/>
    </row>
    <row r="4" spans="1:15" ht="17.399999999999999">
      <c r="B4" s="683" t="s">
        <v>50</v>
      </c>
      <c r="C4" s="683"/>
      <c r="D4" s="683"/>
      <c r="E4" s="683"/>
      <c r="F4" s="683"/>
      <c r="G4" s="683"/>
      <c r="H4" s="683"/>
      <c r="I4" s="683"/>
      <c r="J4" s="683"/>
      <c r="K4" s="683"/>
      <c r="L4" s="683"/>
      <c r="M4" s="683"/>
      <c r="N4" s="683"/>
    </row>
    <row r="5" spans="1:15">
      <c r="B5" s="100"/>
      <c r="C5" s="61"/>
      <c r="D5" s="59"/>
      <c r="G5" s="135"/>
      <c r="H5" s="59"/>
      <c r="I5" s="59"/>
      <c r="J5" s="59"/>
      <c r="K5" s="136"/>
      <c r="L5" s="59"/>
      <c r="M5" s="59"/>
      <c r="N5" s="137"/>
    </row>
    <row r="6" spans="1:15">
      <c r="A6" s="60"/>
      <c r="B6" s="100"/>
      <c r="C6" s="61"/>
      <c r="D6" s="59"/>
      <c r="E6" s="62"/>
      <c r="F6" s="61"/>
      <c r="G6" s="63"/>
      <c r="H6" s="59"/>
      <c r="I6" s="59"/>
      <c r="J6" s="59"/>
      <c r="K6" s="59"/>
      <c r="L6" s="59"/>
      <c r="M6" s="65"/>
      <c r="N6" s="64"/>
    </row>
    <row r="7" spans="1:15">
      <c r="A7" s="223" t="s">
        <v>14</v>
      </c>
      <c r="B7" s="100"/>
      <c r="C7" s="61"/>
      <c r="D7" s="59"/>
      <c r="E7" s="62"/>
      <c r="F7" s="61"/>
      <c r="G7" s="63"/>
      <c r="H7" s="59"/>
      <c r="I7" s="59"/>
      <c r="J7" s="59"/>
      <c r="K7" s="59"/>
      <c r="L7" s="59"/>
      <c r="M7" s="65"/>
      <c r="N7" s="64"/>
    </row>
    <row r="8" spans="1:15" ht="18" customHeight="1">
      <c r="A8" s="676" t="s">
        <v>51</v>
      </c>
      <c r="B8" s="676"/>
      <c r="C8" s="626" t="s">
        <v>17</v>
      </c>
      <c r="D8" s="250" t="s">
        <v>18</v>
      </c>
      <c r="E8" s="679" t="s">
        <v>19</v>
      </c>
      <c r="F8" s="679"/>
      <c r="G8" s="234" t="s">
        <v>37</v>
      </c>
      <c r="H8" s="679" t="s">
        <v>18</v>
      </c>
      <c r="I8" s="679"/>
      <c r="J8" s="679"/>
      <c r="K8" s="679"/>
      <c r="L8" s="679"/>
      <c r="M8" s="679"/>
      <c r="N8" s="679"/>
    </row>
    <row r="9" spans="1:15" ht="27.6">
      <c r="A9" s="677"/>
      <c r="B9" s="677"/>
      <c r="C9" s="627" t="s">
        <v>21</v>
      </c>
      <c r="D9" s="256" t="s">
        <v>38</v>
      </c>
      <c r="E9" s="680" t="s">
        <v>23</v>
      </c>
      <c r="F9" s="680"/>
      <c r="G9" s="109" t="s">
        <v>18</v>
      </c>
      <c r="H9" s="110" t="s">
        <v>52</v>
      </c>
      <c r="I9" s="266" t="s">
        <v>53</v>
      </c>
      <c r="J9" s="110" t="s">
        <v>54</v>
      </c>
      <c r="K9" s="110" t="s">
        <v>55</v>
      </c>
      <c r="L9" s="110" t="s">
        <v>56</v>
      </c>
      <c r="M9" s="110" t="s">
        <v>57</v>
      </c>
      <c r="N9" s="267" t="s">
        <v>105</v>
      </c>
    </row>
    <row r="10" spans="1:15" s="113" customFormat="1" ht="19.95" customHeight="1">
      <c r="A10" s="465" t="str">
        <f>+'WCSA via TAO'!A10</f>
        <v>AS PAMELA</v>
      </c>
      <c r="B10" s="465" t="str">
        <f>+'WCSA via TAO'!B10</f>
        <v>035E</v>
      </c>
      <c r="C10" s="465">
        <f>+'WCSA via TAO'!C10</f>
        <v>44535</v>
      </c>
      <c r="D10" s="468">
        <f>C10+7</f>
        <v>44542</v>
      </c>
      <c r="E10" s="629" t="s">
        <v>152</v>
      </c>
      <c r="F10" s="628" t="s">
        <v>153</v>
      </c>
      <c r="G10" s="630">
        <v>44544</v>
      </c>
      <c r="H10" s="631">
        <f>G10+19</f>
        <v>44563</v>
      </c>
      <c r="I10" s="631">
        <f>G10+24</f>
        <v>44568</v>
      </c>
      <c r="J10" s="631">
        <f>G10+25</f>
        <v>44569</v>
      </c>
      <c r="K10" s="631">
        <f>G10+28</f>
        <v>44572</v>
      </c>
      <c r="L10" s="631">
        <f>G10+30</f>
        <v>44574</v>
      </c>
      <c r="M10" s="631">
        <f>G10+34</f>
        <v>44578</v>
      </c>
      <c r="N10" s="631">
        <f>M10+7</f>
        <v>44585</v>
      </c>
      <c r="O10" s="596" t="s">
        <v>62</v>
      </c>
    </row>
    <row r="11" spans="1:15" s="113" customFormat="1" ht="19.95" customHeight="1">
      <c r="A11" s="465" t="str">
        <f>+'WCSA via TAO'!A11</f>
        <v>AS PENELOPE</v>
      </c>
      <c r="B11" s="465" t="str">
        <f>+'WCSA via TAO'!B11</f>
        <v>092E</v>
      </c>
      <c r="C11" s="465">
        <f>+'WCSA via TAO'!C11</f>
        <v>44542</v>
      </c>
      <c r="D11" s="468">
        <f t="shared" ref="D11:D13" si="0">C11+7</f>
        <v>44549</v>
      </c>
      <c r="E11" s="629" t="s">
        <v>154</v>
      </c>
      <c r="F11" s="628" t="s">
        <v>150</v>
      </c>
      <c r="G11" s="630">
        <f>G10+7</f>
        <v>44551</v>
      </c>
      <c r="H11" s="630">
        <f>G11+19</f>
        <v>44570</v>
      </c>
      <c r="I11" s="630">
        <f>G11+24</f>
        <v>44575</v>
      </c>
      <c r="J11" s="630">
        <f>G11+25</f>
        <v>44576</v>
      </c>
      <c r="K11" s="630">
        <f>G11+28</f>
        <v>44579</v>
      </c>
      <c r="L11" s="630">
        <f>G11+30</f>
        <v>44581</v>
      </c>
      <c r="M11" s="630">
        <f>G11+34</f>
        <v>44585</v>
      </c>
      <c r="N11" s="630">
        <f>M11+7</f>
        <v>44592</v>
      </c>
      <c r="O11" s="596"/>
    </row>
    <row r="12" spans="1:15" s="113" customFormat="1" ht="19.95" customHeight="1">
      <c r="A12" s="465" t="str">
        <f>+'WCSA via TAO'!A12</f>
        <v>NZ NINGBO</v>
      </c>
      <c r="B12" s="465" t="str">
        <f>+'WCSA via TAO'!B12</f>
        <v>007E</v>
      </c>
      <c r="C12" s="465">
        <f>+'WCSA via TAO'!C12</f>
        <v>44549</v>
      </c>
      <c r="D12" s="468">
        <f t="shared" si="0"/>
        <v>44556</v>
      </c>
      <c r="E12" s="629" t="s">
        <v>186</v>
      </c>
      <c r="F12" s="628" t="s">
        <v>151</v>
      </c>
      <c r="G12" s="630">
        <f>G11+7</f>
        <v>44558</v>
      </c>
      <c r="H12" s="630">
        <f>G12+19</f>
        <v>44577</v>
      </c>
      <c r="I12" s="630">
        <f>G12+24</f>
        <v>44582</v>
      </c>
      <c r="J12" s="630">
        <f>G12+25</f>
        <v>44583</v>
      </c>
      <c r="K12" s="630">
        <f>G12+28</f>
        <v>44586</v>
      </c>
      <c r="L12" s="630">
        <f>G12+30</f>
        <v>44588</v>
      </c>
      <c r="M12" s="630">
        <f>G12+34</f>
        <v>44592</v>
      </c>
      <c r="N12" s="630">
        <f>M12+7</f>
        <v>44599</v>
      </c>
      <c r="O12" s="596"/>
    </row>
    <row r="13" spans="1:15" s="113" customFormat="1" ht="19.95" customHeight="1">
      <c r="A13" s="465" t="str">
        <f>+'WCSA via TAO'!A13</f>
        <v>ZHONG HANG SHENG</v>
      </c>
      <c r="B13" s="465" t="str">
        <f>+'WCSA via TAO'!B13</f>
        <v>141E</v>
      </c>
      <c r="C13" s="465">
        <f>+'WCSA via TAO'!C13</f>
        <v>44556</v>
      </c>
      <c r="D13" s="468">
        <f t="shared" si="0"/>
        <v>44563</v>
      </c>
      <c r="E13" s="629" t="s">
        <v>187</v>
      </c>
      <c r="F13" s="628" t="s">
        <v>153</v>
      </c>
      <c r="G13" s="630">
        <f>G12+7</f>
        <v>44565</v>
      </c>
      <c r="H13" s="630">
        <f>G13+19</f>
        <v>44584</v>
      </c>
      <c r="I13" s="630">
        <f>G13+24</f>
        <v>44589</v>
      </c>
      <c r="J13" s="630">
        <f>G13+25</f>
        <v>44590</v>
      </c>
      <c r="K13" s="630">
        <f>G13+28</f>
        <v>44593</v>
      </c>
      <c r="L13" s="630">
        <f>G13+30</f>
        <v>44595</v>
      </c>
      <c r="M13" s="630">
        <f>G13+34</f>
        <v>44599</v>
      </c>
      <c r="N13" s="630">
        <f>M13+7</f>
        <v>44606</v>
      </c>
      <c r="O13" s="645"/>
    </row>
    <row r="14" spans="1:15">
      <c r="A14" s="524"/>
      <c r="B14" s="524"/>
      <c r="C14" s="525"/>
      <c r="D14" s="525"/>
      <c r="E14" s="526"/>
      <c r="F14" s="526"/>
      <c r="G14" s="527"/>
      <c r="H14" s="527"/>
      <c r="I14" s="527"/>
      <c r="J14" s="527"/>
      <c r="K14" s="527"/>
      <c r="L14" s="527"/>
      <c r="M14" s="527"/>
      <c r="N14" s="527"/>
    </row>
    <row r="15" spans="1:15">
      <c r="A15" s="524"/>
      <c r="B15" s="524"/>
      <c r="C15" s="525"/>
      <c r="D15" s="525"/>
      <c r="E15" s="526"/>
      <c r="F15" s="526"/>
      <c r="G15" s="527"/>
      <c r="H15" s="527"/>
      <c r="I15" s="527"/>
      <c r="J15" s="527"/>
      <c r="K15" s="527"/>
      <c r="L15" s="527"/>
      <c r="M15" s="527"/>
      <c r="N15" s="527"/>
    </row>
    <row r="16" spans="1:15">
      <c r="A16" s="78" t="s">
        <v>33</v>
      </c>
      <c r="B16" s="282"/>
      <c r="C16" s="79"/>
      <c r="D16" s="80"/>
      <c r="E16" s="272"/>
      <c r="F16" s="279"/>
      <c r="G16" s="81"/>
      <c r="J16" s="107"/>
    </row>
    <row r="17" spans="1:14" ht="14.4">
      <c r="A17" s="138" t="s">
        <v>34</v>
      </c>
      <c r="B17" s="283"/>
      <c r="C17" s="86"/>
      <c r="D17" s="87"/>
      <c r="E17" s="272"/>
      <c r="F17" s="279"/>
      <c r="G17" s="88"/>
      <c r="H17" s="181"/>
      <c r="I17" s="181"/>
      <c r="J17" s="107"/>
    </row>
    <row r="18" spans="1:14">
      <c r="A18" s="122" t="s">
        <v>48</v>
      </c>
      <c r="B18" s="284"/>
      <c r="C18" s="90"/>
      <c r="D18" s="91"/>
      <c r="E18" s="273"/>
      <c r="F18" s="276"/>
      <c r="G18" s="133"/>
      <c r="H18" s="181"/>
      <c r="I18" s="181"/>
      <c r="N18" s="77" t="s">
        <v>32</v>
      </c>
    </row>
    <row r="19" spans="1:14" ht="14.4">
      <c r="A19" s="82"/>
      <c r="B19" s="285"/>
      <c r="C19" s="83"/>
      <c r="D19" s="84"/>
      <c r="E19" s="290"/>
      <c r="F19" s="320"/>
      <c r="G19" s="88"/>
      <c r="H19" s="107"/>
      <c r="I19" s="107"/>
      <c r="J19" s="107"/>
    </row>
    <row r="20" spans="1:14" ht="14.4">
      <c r="A20" s="179" t="s">
        <v>103</v>
      </c>
      <c r="B20" s="123"/>
      <c r="C20" s="94"/>
      <c r="D20" s="95"/>
      <c r="E20" s="274"/>
      <c r="F20" s="275"/>
      <c r="G20" s="133"/>
      <c r="H20" s="181"/>
      <c r="I20" s="181"/>
      <c r="J20" s="107"/>
    </row>
    <row r="21" spans="1:14">
      <c r="A21" s="179" t="s">
        <v>102</v>
      </c>
      <c r="B21" s="286"/>
      <c r="C21" s="134"/>
      <c r="D21" s="125"/>
      <c r="E21" s="273"/>
      <c r="F21" s="276"/>
      <c r="G21" s="88"/>
      <c r="H21" s="181"/>
      <c r="I21" s="181"/>
    </row>
    <row r="22" spans="1:14" ht="14.4" thickBot="1"/>
    <row r="23" spans="1:14" ht="14.4" thickBot="1">
      <c r="A23" s="219" t="s">
        <v>58</v>
      </c>
      <c r="B23" s="287"/>
      <c r="C23" s="220"/>
      <c r="D23" s="220"/>
      <c r="E23" s="220"/>
      <c r="F23" s="321"/>
      <c r="G23" s="220"/>
      <c r="H23" s="220"/>
      <c r="I23" s="221"/>
    </row>
  </sheetData>
  <mergeCells count="8">
    <mergeCell ref="B1:N1"/>
    <mergeCell ref="B2:N2"/>
    <mergeCell ref="B3:N3"/>
    <mergeCell ref="B4:N4"/>
    <mergeCell ref="A8:B9"/>
    <mergeCell ref="H8:N8"/>
    <mergeCell ref="E8:F8"/>
    <mergeCell ref="E9:F9"/>
  </mergeCells>
  <phoneticPr fontId="11" type="noConversion"/>
  <hyperlinks>
    <hyperlink ref="A7" location="MENU!A1" display="BACK TO MENU" xr:uid="{00000000-0004-0000-0500-000000000000}"/>
  </hyperlinks>
  <printOptions horizontalCentered="1"/>
  <pageMargins left="0" right="0" top="0" bottom="0" header="0" footer="0"/>
  <pageSetup paperSize="9" scale="5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V48"/>
  <sheetViews>
    <sheetView showGridLines="0" topLeftCell="A4" zoomScale="70" zoomScaleNormal="70" workbookViewId="0">
      <selection activeCell="F17" sqref="F17:O17"/>
    </sheetView>
  </sheetViews>
  <sheetFormatPr defaultColWidth="8" defaultRowHeight="13.8"/>
  <cols>
    <col min="1" max="1" width="19.90625" style="139" customWidth="1"/>
    <col min="2" max="2" width="8.26953125" style="142" customWidth="1"/>
    <col min="3" max="3" width="9" style="141" customWidth="1"/>
    <col min="4" max="4" width="5.7265625" style="139" customWidth="1"/>
    <col min="5" max="5" width="9.26953125" style="139" customWidth="1"/>
    <col min="6" max="6" width="22.7265625" style="142" bestFit="1" customWidth="1"/>
    <col min="7" max="7" width="13.7265625" style="142" customWidth="1"/>
    <col min="8" max="8" width="15.6328125" style="142" bestFit="1" customWidth="1"/>
    <col min="9" max="9" width="8.90625" style="139" bestFit="1" customWidth="1"/>
    <col min="10" max="10" width="12.08984375" style="139" customWidth="1"/>
    <col min="11" max="11" width="14.6328125" style="139" bestFit="1" customWidth="1"/>
    <col min="12" max="12" width="18" style="139" bestFit="1" customWidth="1"/>
    <col min="13" max="14" width="8" style="337"/>
    <col min="15" max="15" width="17.7265625" style="337" customWidth="1"/>
    <col min="16" max="16" width="8" style="337"/>
    <col min="17" max="17" width="8.90625" style="337" bestFit="1" customWidth="1"/>
    <col min="18" max="18" width="10" style="337" customWidth="1"/>
    <col min="19" max="19" width="8" style="337"/>
    <col min="20" max="20" width="6.453125" style="139" bestFit="1" customWidth="1"/>
    <col min="21" max="16384" width="8" style="139"/>
  </cols>
  <sheetData>
    <row r="1" spans="1:22" ht="17.399999999999999">
      <c r="B1" s="686" t="s">
        <v>0</v>
      </c>
      <c r="C1" s="686"/>
      <c r="D1" s="686"/>
      <c r="E1" s="686"/>
      <c r="F1" s="686"/>
      <c r="G1" s="686"/>
      <c r="H1" s="686"/>
      <c r="I1" s="686"/>
      <c r="J1" s="686"/>
      <c r="K1" s="686"/>
      <c r="L1" s="686"/>
      <c r="T1" s="145"/>
    </row>
    <row r="2" spans="1:22" ht="17.399999999999999">
      <c r="B2" s="685" t="s">
        <v>111</v>
      </c>
      <c r="C2" s="685"/>
      <c r="D2" s="685"/>
      <c r="E2" s="685"/>
      <c r="F2" s="685"/>
      <c r="G2" s="685"/>
      <c r="H2" s="685"/>
      <c r="I2" s="685"/>
      <c r="J2" s="685"/>
      <c r="K2" s="685"/>
      <c r="L2" s="685"/>
      <c r="T2" s="151"/>
    </row>
    <row r="3" spans="1:22" ht="17.399999999999999">
      <c r="B3" s="684" t="s">
        <v>80</v>
      </c>
      <c r="C3" s="684"/>
      <c r="D3" s="684"/>
      <c r="E3" s="684"/>
      <c r="F3" s="684"/>
      <c r="G3" s="684"/>
      <c r="H3" s="684"/>
      <c r="I3" s="684"/>
      <c r="J3" s="684"/>
      <c r="K3" s="684"/>
      <c r="L3" s="684"/>
      <c r="M3" s="336"/>
      <c r="T3" s="163"/>
    </row>
    <row r="4" spans="1:22" ht="15.75" customHeight="1"/>
    <row r="5" spans="1:22">
      <c r="A5" s="223" t="s">
        <v>14</v>
      </c>
    </row>
    <row r="6" spans="1:22" ht="18" customHeight="1">
      <c r="A6" s="687" t="s">
        <v>129</v>
      </c>
      <c r="B6" s="688"/>
      <c r="C6" s="697" t="s">
        <v>17</v>
      </c>
      <c r="D6" s="698"/>
      <c r="E6" s="334" t="s">
        <v>18</v>
      </c>
      <c r="F6" s="691" t="s">
        <v>19</v>
      </c>
      <c r="G6" s="692"/>
      <c r="H6" s="394" t="s">
        <v>64</v>
      </c>
      <c r="I6" s="694" t="s">
        <v>18</v>
      </c>
      <c r="J6" s="695"/>
      <c r="K6" s="695"/>
      <c r="L6" s="695"/>
      <c r="M6" s="695"/>
      <c r="N6" s="695"/>
      <c r="O6" s="695"/>
      <c r="P6" s="695"/>
      <c r="Q6" s="695"/>
      <c r="R6" s="695"/>
      <c r="S6" s="696"/>
    </row>
    <row r="7" spans="1:22" s="341" customFormat="1" ht="70.5" customHeight="1">
      <c r="A7" s="689"/>
      <c r="B7" s="690"/>
      <c r="C7" s="332" t="s">
        <v>21</v>
      </c>
      <c r="D7" s="460"/>
      <c r="E7" s="461" t="s">
        <v>65</v>
      </c>
      <c r="F7" s="693" t="s">
        <v>23</v>
      </c>
      <c r="G7" s="693"/>
      <c r="H7" s="395" t="s">
        <v>18</v>
      </c>
      <c r="I7" s="338" t="s">
        <v>81</v>
      </c>
      <c r="J7" s="339" t="s">
        <v>82</v>
      </c>
      <c r="K7" s="340" t="s">
        <v>83</v>
      </c>
      <c r="L7" s="340" t="s">
        <v>112</v>
      </c>
      <c r="M7" s="517" t="s">
        <v>85</v>
      </c>
      <c r="N7" s="517" t="s">
        <v>86</v>
      </c>
      <c r="O7" s="319" t="s">
        <v>87</v>
      </c>
      <c r="P7" s="319" t="s">
        <v>88</v>
      </c>
      <c r="Q7" s="319" t="s">
        <v>89</v>
      </c>
      <c r="R7" s="319" t="s">
        <v>90</v>
      </c>
      <c r="S7" s="319" t="s">
        <v>91</v>
      </c>
    </row>
    <row r="8" spans="1:22" s="140" customFormat="1" ht="18" customHeight="1">
      <c r="A8" s="474"/>
      <c r="B8" s="475"/>
      <c r="C8" s="530"/>
      <c r="D8" s="494"/>
      <c r="E8" s="495"/>
      <c r="F8" s="637" t="s">
        <v>207</v>
      </c>
      <c r="G8" s="638" t="s">
        <v>214</v>
      </c>
      <c r="H8" s="639">
        <v>44548</v>
      </c>
      <c r="I8" s="639">
        <f>H8+15</f>
        <v>44563</v>
      </c>
      <c r="J8" s="640" t="s">
        <v>31</v>
      </c>
      <c r="K8" s="640" t="s">
        <v>31</v>
      </c>
      <c r="L8" s="640" t="s">
        <v>31</v>
      </c>
      <c r="M8" s="640" t="s">
        <v>31</v>
      </c>
      <c r="N8" s="640" t="s">
        <v>31</v>
      </c>
      <c r="O8" s="640" t="s">
        <v>31</v>
      </c>
      <c r="P8" s="640" t="s">
        <v>31</v>
      </c>
      <c r="Q8" s="640" t="s">
        <v>31</v>
      </c>
      <c r="R8" s="640" t="s">
        <v>31</v>
      </c>
      <c r="S8" s="640" t="s">
        <v>31</v>
      </c>
      <c r="T8" s="205" t="s">
        <v>95</v>
      </c>
      <c r="U8"/>
      <c r="V8"/>
    </row>
    <row r="9" spans="1:22" ht="18" customHeight="1">
      <c r="A9" s="476"/>
      <c r="B9" s="476"/>
      <c r="C9" s="402"/>
      <c r="D9" s="462"/>
      <c r="E9" s="402"/>
      <c r="F9" s="471" t="s">
        <v>199</v>
      </c>
      <c r="G9" s="392" t="s">
        <v>200</v>
      </c>
      <c r="H9" s="356">
        <v>44541</v>
      </c>
      <c r="I9" s="357">
        <f>+H9+18</f>
        <v>44559</v>
      </c>
      <c r="J9" s="357" t="s">
        <v>31</v>
      </c>
      <c r="K9" s="356" t="s">
        <v>31</v>
      </c>
      <c r="L9" s="356" t="s">
        <v>31</v>
      </c>
      <c r="M9" s="356" t="s">
        <v>31</v>
      </c>
      <c r="N9" s="356" t="s">
        <v>31</v>
      </c>
      <c r="O9" s="356" t="s">
        <v>31</v>
      </c>
      <c r="P9" s="356" t="s">
        <v>31</v>
      </c>
      <c r="Q9" s="356" t="s">
        <v>31</v>
      </c>
      <c r="R9" s="356" t="s">
        <v>31</v>
      </c>
      <c r="S9" s="356" t="s">
        <v>31</v>
      </c>
      <c r="T9" s="164" t="s">
        <v>96</v>
      </c>
      <c r="U9"/>
      <c r="V9"/>
    </row>
    <row r="10" spans="1:22" ht="18" customHeight="1">
      <c r="A10" s="396" t="s">
        <v>122</v>
      </c>
      <c r="B10" s="541" t="s">
        <v>192</v>
      </c>
      <c r="C10" s="544">
        <v>44534</v>
      </c>
      <c r="D10" s="463" t="s">
        <v>41</v>
      </c>
      <c r="E10" s="459">
        <f>C10+2</f>
        <v>44536</v>
      </c>
      <c r="F10" s="477" t="s">
        <v>223</v>
      </c>
      <c r="G10" s="477" t="s">
        <v>224</v>
      </c>
      <c r="H10" s="388">
        <v>44540</v>
      </c>
      <c r="I10" s="389" t="s">
        <v>31</v>
      </c>
      <c r="J10" s="388">
        <f>+H10+18</f>
        <v>44558</v>
      </c>
      <c r="K10" s="388">
        <f>+J10+9</f>
        <v>44567</v>
      </c>
      <c r="L10" s="388">
        <f>+K10+5</f>
        <v>44572</v>
      </c>
      <c r="M10" s="531" t="s">
        <v>31</v>
      </c>
      <c r="N10" s="390" t="s">
        <v>31</v>
      </c>
      <c r="O10" s="390" t="s">
        <v>31</v>
      </c>
      <c r="P10" s="390" t="s">
        <v>31</v>
      </c>
      <c r="Q10" s="390" t="s">
        <v>31</v>
      </c>
      <c r="R10" s="390" t="s">
        <v>31</v>
      </c>
      <c r="S10" s="390" t="s">
        <v>31</v>
      </c>
      <c r="T10" s="391" t="s">
        <v>99</v>
      </c>
      <c r="U10"/>
      <c r="V10"/>
    </row>
    <row r="11" spans="1:22" ht="18" customHeight="1">
      <c r="A11" s="554" t="s">
        <v>155</v>
      </c>
      <c r="B11" s="543" t="s">
        <v>156</v>
      </c>
      <c r="C11" s="545">
        <v>44536</v>
      </c>
      <c r="D11" s="504" t="s">
        <v>40</v>
      </c>
      <c r="E11" s="505">
        <f>C11+2</f>
        <v>44538</v>
      </c>
      <c r="F11" s="641" t="s">
        <v>119</v>
      </c>
      <c r="G11" s="642"/>
      <c r="H11" s="481"/>
      <c r="I11" s="482" t="s">
        <v>31</v>
      </c>
      <c r="J11" s="482" t="s">
        <v>31</v>
      </c>
      <c r="K11" s="482" t="s">
        <v>31</v>
      </c>
      <c r="L11" s="482" t="s">
        <v>31</v>
      </c>
      <c r="M11" s="483"/>
      <c r="N11" s="484" t="s">
        <v>31</v>
      </c>
      <c r="O11" s="485" t="s">
        <v>31</v>
      </c>
      <c r="P11" s="481"/>
      <c r="Q11" s="485" t="s">
        <v>31</v>
      </c>
      <c r="R11" s="485" t="s">
        <v>31</v>
      </c>
      <c r="S11" s="481"/>
      <c r="T11" s="506" t="s">
        <v>97</v>
      </c>
      <c r="U11"/>
      <c r="V11"/>
    </row>
    <row r="12" spans="1:22" s="173" customFormat="1" ht="18" customHeight="1">
      <c r="C12" s="548"/>
      <c r="D12" s="548"/>
      <c r="E12" s="548"/>
      <c r="F12" s="641" t="s">
        <v>119</v>
      </c>
      <c r="G12" s="642"/>
      <c r="H12" s="481"/>
      <c r="I12" s="482" t="s">
        <v>31</v>
      </c>
      <c r="J12" s="482" t="s">
        <v>31</v>
      </c>
      <c r="K12" s="482" t="s">
        <v>31</v>
      </c>
      <c r="L12" s="482" t="s">
        <v>31</v>
      </c>
      <c r="M12" s="483"/>
      <c r="N12" s="484" t="s">
        <v>31</v>
      </c>
      <c r="O12" s="485" t="s">
        <v>31</v>
      </c>
      <c r="P12" s="481"/>
      <c r="Q12" s="485" t="s">
        <v>31</v>
      </c>
      <c r="R12" s="485" t="s">
        <v>31</v>
      </c>
      <c r="S12" s="481"/>
      <c r="T12" s="335" t="s">
        <v>98</v>
      </c>
      <c r="U12" s="507"/>
      <c r="V12" s="507"/>
    </row>
    <row r="13" spans="1:22" ht="18" customHeight="1">
      <c r="C13" s="498"/>
      <c r="D13" s="499"/>
      <c r="E13" s="500"/>
      <c r="F13" s="456" t="s">
        <v>215</v>
      </c>
      <c r="G13" s="453" t="s">
        <v>161</v>
      </c>
      <c r="H13" s="352">
        <v>44545</v>
      </c>
      <c r="I13" s="353" t="s">
        <v>31</v>
      </c>
      <c r="J13" s="353" t="s">
        <v>31</v>
      </c>
      <c r="K13" s="353" t="s">
        <v>31</v>
      </c>
      <c r="L13" s="353" t="s">
        <v>31</v>
      </c>
      <c r="M13" s="354">
        <f>+N13+3</f>
        <v>44576</v>
      </c>
      <c r="N13" s="354">
        <f>+O13+3</f>
        <v>44573</v>
      </c>
      <c r="O13" s="354">
        <f>+H13+25</f>
        <v>44570</v>
      </c>
      <c r="P13" s="355" t="s">
        <v>31</v>
      </c>
      <c r="Q13" s="354">
        <f>H13+35</f>
        <v>44580</v>
      </c>
      <c r="R13" s="355" t="s">
        <v>31</v>
      </c>
      <c r="S13" s="355" t="s">
        <v>31</v>
      </c>
      <c r="T13" s="328" t="s">
        <v>100</v>
      </c>
      <c r="U13"/>
      <c r="V13"/>
    </row>
    <row r="14" spans="1:22" s="480" customFormat="1" ht="18" customHeight="1">
      <c r="A14" s="474"/>
      <c r="B14" s="475"/>
      <c r="C14" s="530"/>
      <c r="D14" s="494"/>
      <c r="E14" s="495"/>
      <c r="F14" s="637" t="s">
        <v>208</v>
      </c>
      <c r="G14" s="638" t="s">
        <v>209</v>
      </c>
      <c r="H14" s="639">
        <v>44555</v>
      </c>
      <c r="I14" s="639">
        <f>H14+15</f>
        <v>44570</v>
      </c>
      <c r="J14" s="640" t="s">
        <v>31</v>
      </c>
      <c r="K14" s="640" t="s">
        <v>31</v>
      </c>
      <c r="L14" s="640" t="s">
        <v>31</v>
      </c>
      <c r="M14" s="640" t="s">
        <v>31</v>
      </c>
      <c r="N14" s="640" t="s">
        <v>31</v>
      </c>
      <c r="O14" s="640" t="s">
        <v>31</v>
      </c>
      <c r="P14" s="640" t="s">
        <v>31</v>
      </c>
      <c r="Q14" s="640" t="s">
        <v>31</v>
      </c>
      <c r="R14" s="640" t="s">
        <v>31</v>
      </c>
      <c r="S14" s="640" t="s">
        <v>31</v>
      </c>
      <c r="T14" s="205" t="s">
        <v>95</v>
      </c>
    </row>
    <row r="15" spans="1:22" ht="18" customHeight="1">
      <c r="A15" s="476"/>
      <c r="B15" s="476"/>
      <c r="C15" s="402"/>
      <c r="D15" s="462"/>
      <c r="E15" s="402"/>
      <c r="F15" s="471" t="s">
        <v>201</v>
      </c>
      <c r="G15" s="392" t="s">
        <v>202</v>
      </c>
      <c r="H15" s="356">
        <v>44548</v>
      </c>
      <c r="I15" s="357">
        <f>+H15+18</f>
        <v>44566</v>
      </c>
      <c r="J15" s="357" t="s">
        <v>31</v>
      </c>
      <c r="K15" s="356" t="s">
        <v>31</v>
      </c>
      <c r="L15" s="356" t="s">
        <v>31</v>
      </c>
      <c r="M15" s="356" t="s">
        <v>31</v>
      </c>
      <c r="N15" s="356" t="s">
        <v>31</v>
      </c>
      <c r="O15" s="356" t="s">
        <v>31</v>
      </c>
      <c r="P15" s="356" t="s">
        <v>31</v>
      </c>
      <c r="Q15" s="356" t="s">
        <v>31</v>
      </c>
      <c r="R15" s="356" t="s">
        <v>31</v>
      </c>
      <c r="S15" s="356" t="s">
        <v>31</v>
      </c>
      <c r="T15" s="164" t="s">
        <v>96</v>
      </c>
    </row>
    <row r="16" spans="1:22" s="173" customFormat="1" ht="18" customHeight="1">
      <c r="A16" s="396" t="s">
        <v>123</v>
      </c>
      <c r="B16" s="541" t="s">
        <v>193</v>
      </c>
      <c r="C16" s="544">
        <v>44541</v>
      </c>
      <c r="D16" s="463" t="s">
        <v>41</v>
      </c>
      <c r="E16" s="459">
        <f>C16+2</f>
        <v>44543</v>
      </c>
      <c r="F16" s="477" t="s">
        <v>225</v>
      </c>
      <c r="G16" s="477" t="s">
        <v>160</v>
      </c>
      <c r="H16" s="388">
        <v>44547</v>
      </c>
      <c r="I16" s="389" t="s">
        <v>31</v>
      </c>
      <c r="J16" s="388">
        <f>+H16+18</f>
        <v>44565</v>
      </c>
      <c r="K16" s="388">
        <f>+J16+9</f>
        <v>44574</v>
      </c>
      <c r="L16" s="388">
        <f>+K16+5</f>
        <v>44579</v>
      </c>
      <c r="M16" s="531" t="s">
        <v>31</v>
      </c>
      <c r="N16" s="390" t="s">
        <v>31</v>
      </c>
      <c r="O16" s="390" t="s">
        <v>31</v>
      </c>
      <c r="P16" s="390" t="s">
        <v>31</v>
      </c>
      <c r="Q16" s="390" t="s">
        <v>31</v>
      </c>
      <c r="R16" s="390" t="s">
        <v>31</v>
      </c>
      <c r="S16" s="390" t="s">
        <v>31</v>
      </c>
      <c r="T16" s="509" t="s">
        <v>99</v>
      </c>
    </row>
    <row r="17" spans="1:22" ht="18" customHeight="1">
      <c r="A17" s="542" t="s">
        <v>121</v>
      </c>
      <c r="B17" s="546" t="s">
        <v>194</v>
      </c>
      <c r="C17" s="545">
        <v>44543</v>
      </c>
      <c r="D17" s="504" t="s">
        <v>40</v>
      </c>
      <c r="E17" s="505">
        <f>C17+2</f>
        <v>44545</v>
      </c>
      <c r="F17" s="472" t="s">
        <v>119</v>
      </c>
      <c r="G17" s="473"/>
      <c r="H17" s="481"/>
      <c r="I17" s="482" t="s">
        <v>31</v>
      </c>
      <c r="J17" s="482" t="s">
        <v>31</v>
      </c>
      <c r="K17" s="482" t="s">
        <v>31</v>
      </c>
      <c r="L17" s="482" t="s">
        <v>31</v>
      </c>
      <c r="M17" s="483"/>
      <c r="N17" s="484" t="s">
        <v>31</v>
      </c>
      <c r="O17" s="485" t="s">
        <v>31</v>
      </c>
      <c r="P17" s="481"/>
      <c r="Q17" s="485" t="s">
        <v>31</v>
      </c>
      <c r="R17" s="485" t="s">
        <v>31</v>
      </c>
      <c r="S17" s="481"/>
      <c r="T17" s="479" t="s">
        <v>97</v>
      </c>
      <c r="U17"/>
      <c r="V17"/>
    </row>
    <row r="18" spans="1:22" s="480" customFormat="1" ht="18" customHeight="1">
      <c r="A18" s="502"/>
      <c r="B18" s="503"/>
      <c r="C18" s="548"/>
      <c r="D18" s="548"/>
      <c r="E18" s="548"/>
      <c r="F18" s="382" t="s">
        <v>222</v>
      </c>
      <c r="G18" s="376" t="s">
        <v>209</v>
      </c>
      <c r="H18" s="377">
        <v>44549</v>
      </c>
      <c r="I18" s="378" t="s">
        <v>31</v>
      </c>
      <c r="J18" s="378" t="s">
        <v>31</v>
      </c>
      <c r="K18" s="378" t="s">
        <v>31</v>
      </c>
      <c r="L18" s="378" t="s">
        <v>31</v>
      </c>
      <c r="M18" s="452" t="s">
        <v>31</v>
      </c>
      <c r="N18" s="379" t="s">
        <v>31</v>
      </c>
      <c r="O18" s="380">
        <f>+P18+2</f>
        <v>44576</v>
      </c>
      <c r="P18" s="380">
        <f>+H18+25</f>
        <v>44574</v>
      </c>
      <c r="Q18" s="381" t="s">
        <v>31</v>
      </c>
      <c r="R18" s="380">
        <f>+O18+2</f>
        <v>44578</v>
      </c>
      <c r="S18" s="378">
        <f>+R18+2</f>
        <v>44580</v>
      </c>
      <c r="T18" s="335" t="s">
        <v>98</v>
      </c>
    </row>
    <row r="19" spans="1:22" s="480" customFormat="1" ht="18" customHeight="1">
      <c r="A19" s="139"/>
      <c r="B19" s="142"/>
      <c r="C19" s="498"/>
      <c r="D19" s="499"/>
      <c r="E19" s="500"/>
      <c r="F19" s="456" t="s">
        <v>216</v>
      </c>
      <c r="G19" s="453" t="s">
        <v>157</v>
      </c>
      <c r="H19" s="352">
        <v>44552</v>
      </c>
      <c r="I19" s="353" t="s">
        <v>31</v>
      </c>
      <c r="J19" s="353" t="s">
        <v>31</v>
      </c>
      <c r="K19" s="353" t="s">
        <v>31</v>
      </c>
      <c r="L19" s="353" t="s">
        <v>31</v>
      </c>
      <c r="M19" s="354">
        <f>+N19+3</f>
        <v>44583</v>
      </c>
      <c r="N19" s="354">
        <f>+O19+3</f>
        <v>44580</v>
      </c>
      <c r="O19" s="354">
        <f>+H19+25</f>
        <v>44577</v>
      </c>
      <c r="P19" s="355" t="s">
        <v>31</v>
      </c>
      <c r="Q19" s="354">
        <f>H19+35</f>
        <v>44587</v>
      </c>
      <c r="R19" s="355" t="s">
        <v>31</v>
      </c>
      <c r="S19" s="355" t="s">
        <v>31</v>
      </c>
      <c r="T19" s="328" t="s">
        <v>100</v>
      </c>
    </row>
    <row r="20" spans="1:22" ht="18" customHeight="1">
      <c r="A20" s="474"/>
      <c r="B20" s="475"/>
      <c r="C20" s="530"/>
      <c r="D20" s="494"/>
      <c r="E20" s="495"/>
      <c r="F20" s="399" t="s">
        <v>210</v>
      </c>
      <c r="G20" s="399" t="s">
        <v>211</v>
      </c>
      <c r="H20" s="366">
        <v>44197</v>
      </c>
      <c r="I20" s="366">
        <f>H20+15</f>
        <v>44212</v>
      </c>
      <c r="J20" s="367" t="s">
        <v>31</v>
      </c>
      <c r="K20" s="367" t="s">
        <v>31</v>
      </c>
      <c r="L20" s="367" t="s">
        <v>31</v>
      </c>
      <c r="M20" s="367" t="s">
        <v>31</v>
      </c>
      <c r="N20" s="367" t="s">
        <v>31</v>
      </c>
      <c r="O20" s="367" t="s">
        <v>31</v>
      </c>
      <c r="P20" s="367" t="s">
        <v>31</v>
      </c>
      <c r="Q20" s="367" t="s">
        <v>31</v>
      </c>
      <c r="R20" s="367" t="s">
        <v>31</v>
      </c>
      <c r="S20" s="367" t="s">
        <v>31</v>
      </c>
      <c r="T20" s="205" t="s">
        <v>95</v>
      </c>
    </row>
    <row r="21" spans="1:22" ht="18" customHeight="1">
      <c r="A21" s="476"/>
      <c r="B21" s="476"/>
      <c r="C21" s="402"/>
      <c r="D21" s="462"/>
      <c r="E21" s="402"/>
      <c r="F21" s="601" t="s">
        <v>203</v>
      </c>
      <c r="G21" s="392" t="s">
        <v>204</v>
      </c>
      <c r="H21" s="356">
        <v>44555</v>
      </c>
      <c r="I21" s="357">
        <f>+H21+18</f>
        <v>44573</v>
      </c>
      <c r="J21" s="357">
        <f>H21+24</f>
        <v>44579</v>
      </c>
      <c r="K21" s="356" t="s">
        <v>31</v>
      </c>
      <c r="L21" s="356" t="s">
        <v>31</v>
      </c>
      <c r="M21" s="356" t="s">
        <v>31</v>
      </c>
      <c r="N21" s="356" t="s">
        <v>31</v>
      </c>
      <c r="O21" s="356" t="s">
        <v>31</v>
      </c>
      <c r="P21" s="356" t="s">
        <v>31</v>
      </c>
      <c r="Q21" s="356" t="s">
        <v>31</v>
      </c>
      <c r="R21" s="356" t="s">
        <v>31</v>
      </c>
      <c r="S21" s="356" t="s">
        <v>31</v>
      </c>
      <c r="T21" s="164" t="s">
        <v>96</v>
      </c>
    </row>
    <row r="22" spans="1:22" ht="18" customHeight="1">
      <c r="A22" s="396" t="s">
        <v>195</v>
      </c>
      <c r="B22" s="541"/>
      <c r="C22" s="544">
        <v>44548</v>
      </c>
      <c r="D22" s="463" t="s">
        <v>128</v>
      </c>
      <c r="E22" s="459">
        <f>C22+2</f>
        <v>44550</v>
      </c>
      <c r="F22" s="472" t="s">
        <v>119</v>
      </c>
      <c r="G22" s="473"/>
      <c r="H22" s="481"/>
      <c r="I22" s="482" t="s">
        <v>31</v>
      </c>
      <c r="J22" s="482" t="s">
        <v>31</v>
      </c>
      <c r="K22" s="482" t="s">
        <v>31</v>
      </c>
      <c r="L22" s="482" t="s">
        <v>31</v>
      </c>
      <c r="M22" s="483"/>
      <c r="N22" s="484" t="s">
        <v>31</v>
      </c>
      <c r="O22" s="485" t="s">
        <v>31</v>
      </c>
      <c r="P22" s="481"/>
      <c r="Q22" s="485" t="s">
        <v>31</v>
      </c>
      <c r="R22" s="485" t="s">
        <v>31</v>
      </c>
      <c r="S22" s="481"/>
      <c r="T22" s="391" t="s">
        <v>99</v>
      </c>
    </row>
    <row r="23" spans="1:22" s="173" customFormat="1" ht="18" customHeight="1">
      <c r="A23" s="554" t="s">
        <v>155</v>
      </c>
      <c r="B23" s="543" t="s">
        <v>196</v>
      </c>
      <c r="C23" s="545">
        <v>44550</v>
      </c>
      <c r="D23" s="504" t="s">
        <v>40</v>
      </c>
      <c r="E23" s="505">
        <f>C23+2</f>
        <v>44552</v>
      </c>
      <c r="F23" s="472" t="s">
        <v>119</v>
      </c>
      <c r="G23" s="473"/>
      <c r="H23" s="481"/>
      <c r="I23" s="482" t="s">
        <v>31</v>
      </c>
      <c r="J23" s="482" t="s">
        <v>31</v>
      </c>
      <c r="K23" s="482" t="s">
        <v>31</v>
      </c>
      <c r="L23" s="482" t="s">
        <v>31</v>
      </c>
      <c r="M23" s="483"/>
      <c r="N23" s="484" t="s">
        <v>31</v>
      </c>
      <c r="O23" s="485" t="s">
        <v>31</v>
      </c>
      <c r="P23" s="481"/>
      <c r="Q23" s="485" t="s">
        <v>31</v>
      </c>
      <c r="R23" s="485" t="s">
        <v>31</v>
      </c>
      <c r="S23" s="481"/>
      <c r="T23" s="506" t="s">
        <v>97</v>
      </c>
    </row>
    <row r="24" spans="1:22" ht="18" customHeight="1">
      <c r="A24" s="502"/>
      <c r="B24" s="503"/>
      <c r="C24" s="548"/>
      <c r="D24" s="548"/>
      <c r="E24" s="548"/>
      <c r="F24" s="382" t="s">
        <v>221</v>
      </c>
      <c r="G24" s="376" t="s">
        <v>157</v>
      </c>
      <c r="H24" s="377">
        <v>44556</v>
      </c>
      <c r="I24" s="378" t="s">
        <v>31</v>
      </c>
      <c r="J24" s="378" t="s">
        <v>31</v>
      </c>
      <c r="K24" s="378" t="s">
        <v>31</v>
      </c>
      <c r="L24" s="378" t="s">
        <v>31</v>
      </c>
      <c r="M24" s="452" t="s">
        <v>31</v>
      </c>
      <c r="N24" s="379" t="s">
        <v>31</v>
      </c>
      <c r="O24" s="380">
        <f>+P24+2</f>
        <v>44583</v>
      </c>
      <c r="P24" s="380">
        <f>+H24+25</f>
        <v>44581</v>
      </c>
      <c r="Q24" s="381" t="s">
        <v>31</v>
      </c>
      <c r="R24" s="380">
        <f>+O24+2</f>
        <v>44585</v>
      </c>
      <c r="S24" s="378">
        <f>+R24+2</f>
        <v>44587</v>
      </c>
      <c r="T24" s="335" t="s">
        <v>98</v>
      </c>
    </row>
    <row r="25" spans="1:22" ht="18.600000000000001" customHeight="1">
      <c r="C25" s="498"/>
      <c r="D25" s="499"/>
      <c r="E25" s="500"/>
      <c r="F25" s="456" t="s">
        <v>217</v>
      </c>
      <c r="G25" s="453" t="s">
        <v>218</v>
      </c>
      <c r="H25" s="352">
        <v>44559</v>
      </c>
      <c r="I25" s="353" t="s">
        <v>31</v>
      </c>
      <c r="J25" s="353" t="s">
        <v>31</v>
      </c>
      <c r="K25" s="353" t="s">
        <v>31</v>
      </c>
      <c r="L25" s="353" t="s">
        <v>31</v>
      </c>
      <c r="M25" s="354">
        <f>+N25+3</f>
        <v>44590</v>
      </c>
      <c r="N25" s="354">
        <f>+O25+3</f>
        <v>44587</v>
      </c>
      <c r="O25" s="354">
        <f>+H25+25</f>
        <v>44584</v>
      </c>
      <c r="P25" s="355" t="s">
        <v>31</v>
      </c>
      <c r="Q25" s="354">
        <f>H25+35</f>
        <v>44594</v>
      </c>
      <c r="R25" s="355" t="s">
        <v>31</v>
      </c>
      <c r="S25" s="355" t="s">
        <v>31</v>
      </c>
      <c r="T25" s="328" t="s">
        <v>100</v>
      </c>
    </row>
    <row r="26" spans="1:22" ht="18" customHeight="1">
      <c r="A26" s="549"/>
      <c r="B26" s="550"/>
      <c r="C26" s="530"/>
      <c r="D26" s="494"/>
      <c r="E26" s="495"/>
      <c r="F26" s="399" t="s">
        <v>212</v>
      </c>
      <c r="G26" s="399" t="s">
        <v>213</v>
      </c>
      <c r="H26" s="366">
        <v>44204</v>
      </c>
      <c r="I26" s="366">
        <f>H26+15</f>
        <v>44219</v>
      </c>
      <c r="J26" s="367" t="s">
        <v>31</v>
      </c>
      <c r="K26" s="367" t="s">
        <v>31</v>
      </c>
      <c r="L26" s="367" t="s">
        <v>31</v>
      </c>
      <c r="M26" s="367" t="s">
        <v>31</v>
      </c>
      <c r="N26" s="367" t="s">
        <v>31</v>
      </c>
      <c r="O26" s="367" t="s">
        <v>31</v>
      </c>
      <c r="P26" s="367" t="s">
        <v>31</v>
      </c>
      <c r="Q26" s="367" t="s">
        <v>31</v>
      </c>
      <c r="R26" s="367" t="s">
        <v>31</v>
      </c>
      <c r="S26" s="367" t="s">
        <v>31</v>
      </c>
      <c r="T26" s="205" t="s">
        <v>95</v>
      </c>
    </row>
    <row r="27" spans="1:22" ht="18" customHeight="1">
      <c r="A27" s="476"/>
      <c r="B27" s="551"/>
      <c r="C27" s="402"/>
      <c r="D27" s="462"/>
      <c r="E27" s="402"/>
      <c r="F27" s="458" t="s">
        <v>205</v>
      </c>
      <c r="G27" s="392" t="s">
        <v>206</v>
      </c>
      <c r="H27" s="356">
        <v>44197</v>
      </c>
      <c r="I27" s="357">
        <f>+H27+18</f>
        <v>44215</v>
      </c>
      <c r="J27" s="357">
        <v>44398</v>
      </c>
      <c r="K27" s="356" t="s">
        <v>31</v>
      </c>
      <c r="L27" s="356" t="s">
        <v>31</v>
      </c>
      <c r="M27" s="356" t="s">
        <v>31</v>
      </c>
      <c r="N27" s="356" t="s">
        <v>31</v>
      </c>
      <c r="O27" s="356" t="s">
        <v>31</v>
      </c>
      <c r="P27" s="356" t="s">
        <v>31</v>
      </c>
      <c r="Q27" s="356" t="s">
        <v>31</v>
      </c>
      <c r="R27" s="356" t="s">
        <v>31</v>
      </c>
      <c r="S27" s="356" t="s">
        <v>31</v>
      </c>
      <c r="T27" s="164" t="s">
        <v>96</v>
      </c>
    </row>
    <row r="28" spans="1:22" ht="18" customHeight="1">
      <c r="A28" s="396" t="s">
        <v>122</v>
      </c>
      <c r="B28" s="541" t="s">
        <v>197</v>
      </c>
      <c r="C28" s="544">
        <v>44555</v>
      </c>
      <c r="D28" s="463" t="s">
        <v>41</v>
      </c>
      <c r="E28" s="459">
        <f>C28+2</f>
        <v>44557</v>
      </c>
      <c r="F28" s="508" t="s">
        <v>226</v>
      </c>
      <c r="G28" s="587" t="s">
        <v>227</v>
      </c>
      <c r="H28" s="388">
        <v>44561</v>
      </c>
      <c r="I28" s="389" t="s">
        <v>31</v>
      </c>
      <c r="J28" s="388">
        <f>+H28+18</f>
        <v>44579</v>
      </c>
      <c r="K28" s="388">
        <f>+J28+9</f>
        <v>44588</v>
      </c>
      <c r="L28" s="388">
        <f>+K28+5</f>
        <v>44593</v>
      </c>
      <c r="M28" s="531" t="s">
        <v>31</v>
      </c>
      <c r="N28" s="390" t="s">
        <v>31</v>
      </c>
      <c r="O28" s="390" t="s">
        <v>31</v>
      </c>
      <c r="P28" s="390" t="s">
        <v>31</v>
      </c>
      <c r="Q28" s="390" t="s">
        <v>31</v>
      </c>
      <c r="R28" s="390" t="s">
        <v>31</v>
      </c>
      <c r="S28" s="390" t="s">
        <v>31</v>
      </c>
      <c r="T28" s="391" t="s">
        <v>99</v>
      </c>
    </row>
    <row r="29" spans="1:22" s="173" customFormat="1" ht="18" customHeight="1">
      <c r="A29" s="542" t="s">
        <v>121</v>
      </c>
      <c r="B29" s="546" t="s">
        <v>198</v>
      </c>
      <c r="C29" s="545">
        <v>44557</v>
      </c>
      <c r="D29" s="504" t="s">
        <v>40</v>
      </c>
      <c r="E29" s="505">
        <f>C29+2</f>
        <v>44559</v>
      </c>
      <c r="F29" s="472" t="s">
        <v>119</v>
      </c>
      <c r="G29" s="473"/>
      <c r="H29" s="481"/>
      <c r="I29" s="482" t="s">
        <v>31</v>
      </c>
      <c r="J29" s="482" t="s">
        <v>31</v>
      </c>
      <c r="K29" s="482" t="s">
        <v>31</v>
      </c>
      <c r="L29" s="482" t="s">
        <v>31</v>
      </c>
      <c r="M29" s="483"/>
      <c r="N29" s="484" t="s">
        <v>31</v>
      </c>
      <c r="O29" s="485" t="s">
        <v>31</v>
      </c>
      <c r="P29" s="481"/>
      <c r="Q29" s="485" t="s">
        <v>31</v>
      </c>
      <c r="R29" s="485" t="s">
        <v>31</v>
      </c>
      <c r="S29" s="481"/>
      <c r="T29" s="506" t="s">
        <v>97</v>
      </c>
    </row>
    <row r="30" spans="1:22" ht="18" customHeight="1">
      <c r="A30" s="502"/>
      <c r="B30" s="552"/>
      <c r="C30" s="548"/>
      <c r="D30" s="548"/>
      <c r="E30" s="548"/>
      <c r="F30" s="472" t="s">
        <v>119</v>
      </c>
      <c r="G30" s="473"/>
      <c r="H30" s="481"/>
      <c r="I30" s="482" t="s">
        <v>31</v>
      </c>
      <c r="J30" s="482" t="s">
        <v>31</v>
      </c>
      <c r="K30" s="482" t="s">
        <v>31</v>
      </c>
      <c r="L30" s="482" t="s">
        <v>31</v>
      </c>
      <c r="M30" s="483"/>
      <c r="N30" s="484" t="s">
        <v>31</v>
      </c>
      <c r="O30" s="485" t="s">
        <v>31</v>
      </c>
      <c r="P30" s="481"/>
      <c r="Q30" s="485" t="s">
        <v>31</v>
      </c>
      <c r="R30" s="485" t="s">
        <v>31</v>
      </c>
      <c r="S30" s="481"/>
      <c r="T30" s="335" t="s">
        <v>98</v>
      </c>
    </row>
    <row r="31" spans="1:22" ht="18.600000000000001" customHeight="1">
      <c r="A31" s="501"/>
      <c r="B31" s="553"/>
      <c r="C31" s="498"/>
      <c r="D31" s="499"/>
      <c r="E31" s="500"/>
      <c r="F31" s="456" t="s">
        <v>219</v>
      </c>
      <c r="G31" s="453" t="s">
        <v>220</v>
      </c>
      <c r="H31" s="352">
        <v>44208</v>
      </c>
      <c r="I31" s="353" t="s">
        <v>31</v>
      </c>
      <c r="J31" s="353" t="s">
        <v>31</v>
      </c>
      <c r="K31" s="353" t="s">
        <v>31</v>
      </c>
      <c r="L31" s="353" t="s">
        <v>31</v>
      </c>
      <c r="M31" s="354">
        <f>+N31+3</f>
        <v>44239</v>
      </c>
      <c r="N31" s="354">
        <f>+O31+3</f>
        <v>44236</v>
      </c>
      <c r="O31" s="354">
        <f>+H31+25</f>
        <v>44233</v>
      </c>
      <c r="P31" s="355" t="s">
        <v>31</v>
      </c>
      <c r="Q31" s="354">
        <f>H31+35</f>
        <v>44243</v>
      </c>
      <c r="R31" s="355" t="s">
        <v>31</v>
      </c>
      <c r="S31" s="355" t="s">
        <v>31</v>
      </c>
      <c r="T31" s="328" t="s">
        <v>100</v>
      </c>
    </row>
    <row r="32" spans="1:22" ht="18" customHeight="1">
      <c r="A32" s="144"/>
      <c r="B32" s="556"/>
      <c r="C32" s="557"/>
      <c r="D32" s="144"/>
      <c r="E32" s="144"/>
      <c r="F32" s="558"/>
      <c r="G32" s="558"/>
      <c r="H32" s="559"/>
      <c r="I32" s="560"/>
      <c r="J32" s="560"/>
      <c r="K32" s="560"/>
      <c r="L32" s="560"/>
      <c r="M32" s="561"/>
      <c r="N32" s="561"/>
      <c r="O32" s="561"/>
      <c r="P32" s="562"/>
      <c r="Q32" s="561"/>
      <c r="R32" s="562"/>
      <c r="S32" s="562"/>
      <c r="T32" s="328"/>
    </row>
    <row r="33" spans="1:20" ht="18" customHeight="1">
      <c r="A33" s="144"/>
      <c r="B33" s="556"/>
      <c r="C33" s="557"/>
      <c r="D33" s="144"/>
      <c r="E33" s="144"/>
      <c r="F33" s="558"/>
      <c r="G33" s="558"/>
      <c r="H33" s="559"/>
      <c r="I33" s="560"/>
      <c r="J33" s="560"/>
      <c r="K33" s="560"/>
      <c r="L33" s="560"/>
      <c r="M33" s="561"/>
      <c r="N33" s="561"/>
      <c r="O33" s="561"/>
      <c r="P33" s="562"/>
      <c r="Q33" s="561"/>
      <c r="R33" s="562"/>
      <c r="S33" s="562"/>
      <c r="T33" s="328"/>
    </row>
    <row r="34" spans="1:20" ht="18" customHeight="1">
      <c r="A34" s="144"/>
      <c r="B34" s="556"/>
      <c r="C34" s="557"/>
      <c r="D34" s="144"/>
      <c r="E34" s="144"/>
      <c r="F34" s="558"/>
      <c r="G34" s="558"/>
      <c r="H34" s="559"/>
      <c r="I34" s="560"/>
      <c r="J34" s="560"/>
      <c r="K34" s="560"/>
      <c r="L34" s="560"/>
      <c r="M34" s="561"/>
      <c r="N34" s="561"/>
      <c r="O34" s="561"/>
      <c r="P34" s="562"/>
      <c r="Q34" s="561"/>
      <c r="R34" s="562"/>
      <c r="S34" s="562"/>
      <c r="T34" s="328"/>
    </row>
    <row r="35" spans="1:20" ht="18" customHeight="1">
      <c r="A35" s="144"/>
      <c r="B35" s="556"/>
      <c r="C35" s="557"/>
      <c r="D35" s="144"/>
      <c r="E35" s="144"/>
      <c r="F35" s="558"/>
      <c r="G35" s="558"/>
      <c r="H35" s="559"/>
      <c r="I35" s="560"/>
      <c r="J35" s="560"/>
      <c r="K35" s="560"/>
      <c r="L35" s="560"/>
      <c r="M35" s="561"/>
      <c r="N35" s="561"/>
      <c r="O35" s="561"/>
      <c r="P35" s="562"/>
      <c r="Q35" s="561"/>
      <c r="R35" s="562"/>
      <c r="S35" s="562"/>
      <c r="T35" s="328"/>
    </row>
    <row r="36" spans="1:20" ht="18" customHeight="1">
      <c r="A36" s="144"/>
      <c r="B36" s="556"/>
      <c r="C36" s="557"/>
      <c r="D36" s="144"/>
      <c r="E36" s="144"/>
      <c r="F36" s="558"/>
      <c r="G36" s="558"/>
      <c r="H36" s="559"/>
      <c r="I36" s="560"/>
      <c r="J36" s="560"/>
      <c r="K36" s="560"/>
      <c r="L36" s="560"/>
      <c r="M36" s="561"/>
      <c r="N36" s="561"/>
      <c r="O36" s="561"/>
      <c r="P36" s="562"/>
      <c r="Q36" s="561"/>
      <c r="R36" s="562"/>
      <c r="S36" s="562"/>
      <c r="T36" s="328"/>
    </row>
    <row r="37" spans="1:20" ht="18" customHeight="1">
      <c r="A37" s="144"/>
      <c r="B37" s="556"/>
      <c r="C37" s="557"/>
      <c r="D37" s="144"/>
      <c r="E37" s="144"/>
      <c r="F37" s="558"/>
      <c r="G37" s="558"/>
      <c r="H37" s="559"/>
      <c r="I37" s="560"/>
      <c r="J37" s="560"/>
      <c r="K37" s="560"/>
      <c r="L37" s="560"/>
      <c r="M37" s="561"/>
      <c r="N37" s="561"/>
      <c r="O37" s="561"/>
      <c r="P37" s="562"/>
      <c r="Q37" s="561"/>
      <c r="R37" s="562"/>
      <c r="S37" s="562"/>
      <c r="T37" s="328"/>
    </row>
    <row r="38" spans="1:20" ht="18" customHeight="1">
      <c r="A38" s="144"/>
      <c r="B38" s="556"/>
      <c r="C38" s="557"/>
      <c r="D38" s="144"/>
      <c r="E38" s="144"/>
      <c r="F38" s="558"/>
      <c r="G38" s="558"/>
      <c r="H38" s="559"/>
      <c r="I38" s="560"/>
      <c r="J38" s="560"/>
      <c r="K38" s="560"/>
      <c r="L38" s="560"/>
      <c r="M38" s="561"/>
      <c r="N38" s="561"/>
      <c r="O38" s="561"/>
      <c r="P38" s="562"/>
      <c r="Q38" s="561"/>
      <c r="R38" s="562"/>
      <c r="S38" s="562"/>
      <c r="T38" s="328"/>
    </row>
    <row r="39" spans="1:20" ht="18" customHeight="1">
      <c r="A39" s="144"/>
      <c r="B39" s="556"/>
      <c r="C39" s="557"/>
      <c r="D39" s="144"/>
      <c r="E39" s="144"/>
      <c r="F39" s="558"/>
      <c r="G39" s="558"/>
      <c r="H39" s="559"/>
      <c r="I39" s="560"/>
      <c r="J39" s="560"/>
      <c r="K39" s="560"/>
      <c r="L39" s="560"/>
      <c r="M39" s="561"/>
      <c r="N39" s="561"/>
      <c r="O39" s="561"/>
      <c r="P39" s="562"/>
      <c r="Q39" s="561"/>
      <c r="R39" s="562"/>
      <c r="S39" s="562"/>
      <c r="T39" s="328"/>
    </row>
    <row r="40" spans="1:20">
      <c r="I40" s="144"/>
    </row>
    <row r="41" spans="1:20" ht="14.4">
      <c r="A41" s="206"/>
      <c r="B41" s="206"/>
      <c r="C41" s="197"/>
      <c r="D41" s="207"/>
      <c r="E41" s="207"/>
      <c r="F41" s="207"/>
      <c r="G41" s="215"/>
      <c r="H41" s="207"/>
      <c r="I41" s="208"/>
      <c r="J41" s="188"/>
      <c r="K41" s="188"/>
      <c r="S41" s="188" t="s">
        <v>32</v>
      </c>
    </row>
    <row r="42" spans="1:20">
      <c r="A42" s="177" t="s">
        <v>33</v>
      </c>
      <c r="B42" s="302"/>
      <c r="C42" s="184"/>
      <c r="D42" s="185"/>
      <c r="E42" s="185"/>
      <c r="F42" s="186"/>
      <c r="G42" s="310"/>
      <c r="H42" s="187"/>
      <c r="I42" s="187"/>
      <c r="K42" s="66"/>
      <c r="L42" s="66"/>
    </row>
    <row r="43" spans="1:20" ht="14.4">
      <c r="A43" s="403" t="s">
        <v>120</v>
      </c>
      <c r="B43" s="400"/>
      <c r="C43" s="192"/>
      <c r="D43" s="190"/>
      <c r="E43" s="190"/>
      <c r="F43" s="92"/>
      <c r="G43" s="273"/>
      <c r="H43" s="193"/>
      <c r="I43" s="193"/>
      <c r="K43" s="66"/>
      <c r="L43" s="66"/>
      <c r="T43" s="66"/>
    </row>
    <row r="44" spans="1:20" ht="14.4">
      <c r="A44" s="318" t="s">
        <v>77</v>
      </c>
      <c r="B44" s="303"/>
      <c r="C44" s="201"/>
      <c r="D44" s="190"/>
      <c r="E44" s="190"/>
      <c r="F44" s="93"/>
      <c r="G44" s="312"/>
      <c r="H44" s="186"/>
      <c r="I44" s="186"/>
      <c r="K44" s="66"/>
      <c r="L44" s="66"/>
      <c r="T44" s="66"/>
    </row>
    <row r="45" spans="1:20" ht="14.4">
      <c r="A45" s="1" t="s">
        <v>78</v>
      </c>
      <c r="B45" s="304"/>
      <c r="C45" s="201"/>
      <c r="D45" s="190"/>
      <c r="E45" s="190"/>
      <c r="F45" s="93"/>
      <c r="G45" s="312"/>
      <c r="H45" s="186"/>
      <c r="I45" s="186"/>
      <c r="K45" s="66"/>
      <c r="L45" s="66"/>
      <c r="T45" s="66"/>
    </row>
    <row r="46" spans="1:20" ht="14.4">
      <c r="A46" s="210"/>
      <c r="B46" s="304"/>
      <c r="C46" s="201"/>
      <c r="D46" s="190"/>
      <c r="E46" s="190"/>
      <c r="F46" s="93"/>
      <c r="G46" s="312"/>
      <c r="H46" s="186"/>
      <c r="I46" s="186"/>
      <c r="K46" s="66"/>
      <c r="L46" s="66"/>
      <c r="T46" s="66"/>
    </row>
    <row r="47" spans="1:20" ht="14.4">
      <c r="A47" s="179" t="s">
        <v>103</v>
      </c>
      <c r="B47" s="194"/>
      <c r="C47" s="202"/>
      <c r="D47" s="195"/>
      <c r="E47" s="196"/>
      <c r="F47" s="197"/>
      <c r="G47" s="313"/>
      <c r="H47" s="193"/>
      <c r="I47" s="193"/>
      <c r="K47" s="66"/>
      <c r="L47" s="66"/>
      <c r="T47" s="66"/>
    </row>
    <row r="48" spans="1:20">
      <c r="A48" s="179" t="s">
        <v>102</v>
      </c>
      <c r="B48" s="305"/>
      <c r="C48" s="199"/>
      <c r="D48" s="200"/>
      <c r="E48" s="203"/>
      <c r="F48" s="92"/>
      <c r="G48" s="273"/>
      <c r="H48" s="186"/>
      <c r="I48" s="186"/>
      <c r="K48" s="66"/>
      <c r="L48" s="66"/>
      <c r="T48" s="66"/>
    </row>
  </sheetData>
  <mergeCells count="8">
    <mergeCell ref="B3:L3"/>
    <mergeCell ref="B2:L2"/>
    <mergeCell ref="B1:L1"/>
    <mergeCell ref="A6:B7"/>
    <mergeCell ref="F6:G6"/>
    <mergeCell ref="F7:G7"/>
    <mergeCell ref="I6:S6"/>
    <mergeCell ref="C6:D6"/>
  </mergeCells>
  <hyperlinks>
    <hyperlink ref="A5" location="MENU!A1" display="BACK TO MENU" xr:uid="{00000000-0004-0000-0600-000000000000}"/>
  </hyperlinks>
  <printOptions horizontalCentered="1" verticalCentered="1"/>
  <pageMargins left="0" right="0" top="0" bottom="0" header="0" footer="0"/>
  <pageSetup paperSize="9" scale="72" orientation="landscape" horizontalDpi="204" verticalDpi="196" r:id="rId1"/>
  <headerFooter alignWithMargins="0">
    <oddHeader xml:space="preserve">&amp;L
&amp;R
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42"/>
  <sheetViews>
    <sheetView showGridLines="0" topLeftCell="D1" zoomScale="80" zoomScaleNormal="80" workbookViewId="0">
      <selection activeCell="G27" sqref="G27"/>
    </sheetView>
  </sheetViews>
  <sheetFormatPr defaultColWidth="8" defaultRowHeight="13.8"/>
  <cols>
    <col min="1" max="1" width="20.7265625" style="139" customWidth="1"/>
    <col min="2" max="2" width="8.7265625" style="140" customWidth="1"/>
    <col min="3" max="3" width="7.90625" style="141" customWidth="1"/>
    <col min="4" max="4" width="6.36328125" style="139" customWidth="1"/>
    <col min="5" max="5" width="7.7265625" style="139" customWidth="1"/>
    <col min="6" max="6" width="23.7265625" style="142" bestFit="1" customWidth="1"/>
    <col min="7" max="7" width="11.08984375" style="140" bestFit="1" customWidth="1"/>
    <col min="8" max="8" width="14.7265625" style="142" customWidth="1"/>
    <col min="9" max="9" width="16.08984375" style="139" customWidth="1"/>
    <col min="10" max="10" width="8.26953125" style="139" bestFit="1" customWidth="1"/>
    <col min="11" max="11" width="8.6328125" style="139" bestFit="1" customWidth="1"/>
    <col min="12" max="12" width="12.36328125" style="139" bestFit="1" customWidth="1"/>
    <col min="13" max="13" width="13.6328125" style="139" bestFit="1" customWidth="1"/>
    <col min="14" max="14" width="13.7265625" style="139" bestFit="1" customWidth="1"/>
    <col min="15" max="15" width="15.08984375" style="139" bestFit="1" customWidth="1"/>
    <col min="16" max="16" width="12.7265625" style="143" bestFit="1" customWidth="1"/>
    <col min="17" max="17" width="10" style="139" bestFit="1" customWidth="1"/>
    <col min="18" max="18" width="7.08984375" style="139" bestFit="1" customWidth="1"/>
    <col min="19" max="19" width="10.08984375" style="139" customWidth="1"/>
    <col min="20" max="20" width="14.7265625" style="144" bestFit="1" customWidth="1"/>
    <col min="21" max="21" width="8.453125" style="139" bestFit="1" customWidth="1"/>
    <col min="22" max="16384" width="8" style="144"/>
  </cols>
  <sheetData>
    <row r="1" spans="1:21" ht="17.399999999999999">
      <c r="B1" s="686" t="s">
        <v>0</v>
      </c>
      <c r="C1" s="686"/>
      <c r="D1" s="686"/>
      <c r="E1" s="686"/>
      <c r="F1" s="686"/>
      <c r="G1" s="686"/>
      <c r="H1" s="686"/>
      <c r="I1" s="686"/>
      <c r="J1" s="686"/>
      <c r="K1" s="686"/>
      <c r="L1" s="686"/>
      <c r="M1" s="686"/>
      <c r="N1" s="686"/>
      <c r="O1" s="686"/>
      <c r="P1" s="686"/>
      <c r="Q1" s="686"/>
      <c r="R1" s="686"/>
      <c r="S1" s="686"/>
      <c r="T1" s="145"/>
    </row>
    <row r="2" spans="1:21" ht="17.399999999999999">
      <c r="B2" s="685" t="s">
        <v>63</v>
      </c>
      <c r="C2" s="685"/>
      <c r="D2" s="685"/>
      <c r="E2" s="685"/>
      <c r="F2" s="685"/>
      <c r="G2" s="685"/>
      <c r="H2" s="685"/>
      <c r="I2" s="685"/>
      <c r="J2" s="685"/>
      <c r="K2" s="685"/>
      <c r="L2" s="685"/>
      <c r="M2" s="685"/>
      <c r="N2" s="685"/>
      <c r="O2" s="685"/>
      <c r="P2" s="685"/>
      <c r="Q2" s="685"/>
      <c r="R2" s="685"/>
      <c r="S2" s="685"/>
      <c r="T2" s="145"/>
    </row>
    <row r="3" spans="1:21">
      <c r="A3" s="146"/>
      <c r="F3" s="147"/>
      <c r="G3" s="163"/>
      <c r="H3" s="147"/>
      <c r="I3" s="147"/>
      <c r="J3" s="147"/>
      <c r="K3" s="148"/>
      <c r="M3" s="147"/>
      <c r="N3" s="172"/>
      <c r="O3" s="173"/>
      <c r="P3" s="173"/>
      <c r="Q3" s="173"/>
      <c r="T3" s="145"/>
    </row>
    <row r="4" spans="1:21">
      <c r="A4" s="144"/>
      <c r="B4" s="149"/>
      <c r="C4" s="150"/>
      <c r="D4" s="151"/>
      <c r="E4" s="151"/>
      <c r="F4" s="152"/>
      <c r="G4" s="291"/>
      <c r="H4" s="153"/>
      <c r="I4" s="154"/>
      <c r="J4" s="154"/>
      <c r="K4" s="151"/>
      <c r="L4" s="151"/>
      <c r="M4" s="151"/>
      <c r="N4" s="151"/>
      <c r="O4" s="155"/>
      <c r="P4" s="156"/>
      <c r="Q4" s="155"/>
      <c r="R4" s="155"/>
      <c r="S4" s="155"/>
    </row>
    <row r="5" spans="1:21">
      <c r="A5" s="223"/>
      <c r="B5" s="149"/>
      <c r="C5" s="150"/>
      <c r="D5" s="151"/>
      <c r="E5" s="151"/>
      <c r="F5" s="152"/>
      <c r="G5" s="291"/>
      <c r="H5" s="153"/>
      <c r="I5" s="154"/>
      <c r="J5" s="154"/>
      <c r="K5" s="151"/>
      <c r="L5" s="151"/>
      <c r="M5" s="151"/>
      <c r="N5" s="151"/>
      <c r="O5" s="155"/>
      <c r="P5" s="156"/>
      <c r="Q5" s="155"/>
      <c r="R5" s="155"/>
      <c r="S5" s="155"/>
    </row>
    <row r="6" spans="1:21">
      <c r="A6" s="223"/>
      <c r="B6" s="149"/>
      <c r="C6" s="150"/>
      <c r="D6" s="151"/>
      <c r="E6" s="151"/>
      <c r="F6" s="152"/>
      <c r="G6" s="291"/>
      <c r="H6" s="153"/>
      <c r="I6" s="154"/>
      <c r="J6" s="154"/>
      <c r="K6" s="151"/>
      <c r="L6" s="151"/>
      <c r="M6" s="151"/>
      <c r="N6" s="151"/>
      <c r="O6" s="155"/>
      <c r="P6" s="156"/>
      <c r="Q6" s="155"/>
      <c r="R6" s="155"/>
      <c r="S6" s="155"/>
    </row>
    <row r="7" spans="1:21">
      <c r="A7" s="223" t="s">
        <v>14</v>
      </c>
      <c r="B7" s="149"/>
      <c r="C7" s="150"/>
      <c r="D7" s="151"/>
      <c r="E7" s="151"/>
      <c r="F7" s="157"/>
      <c r="G7" s="149"/>
      <c r="H7" s="158"/>
      <c r="I7" s="151"/>
      <c r="J7" s="151"/>
      <c r="K7" s="151"/>
      <c r="L7" s="151"/>
      <c r="M7" s="151"/>
      <c r="P7" s="159"/>
      <c r="Q7" s="160"/>
      <c r="R7" s="161"/>
      <c r="S7" s="161"/>
    </row>
    <row r="8" spans="1:21" ht="18" customHeight="1">
      <c r="A8" s="687" t="s">
        <v>129</v>
      </c>
      <c r="B8" s="688"/>
      <c r="C8" s="700" t="s">
        <v>17</v>
      </c>
      <c r="D8" s="701"/>
      <c r="E8" s="306" t="s">
        <v>18</v>
      </c>
      <c r="F8" s="692" t="s">
        <v>19</v>
      </c>
      <c r="G8" s="692"/>
      <c r="H8" s="394" t="s">
        <v>64</v>
      </c>
      <c r="I8" s="695" t="s">
        <v>18</v>
      </c>
      <c r="J8" s="695"/>
      <c r="K8" s="695"/>
      <c r="L8" s="695"/>
      <c r="M8" s="695"/>
      <c r="N8" s="695"/>
      <c r="O8" s="695"/>
      <c r="P8" s="695"/>
      <c r="Q8" s="695"/>
      <c r="R8" s="695"/>
      <c r="S8" s="696"/>
    </row>
    <row r="9" spans="1:21" s="174" customFormat="1" ht="18" customHeight="1">
      <c r="A9" s="689"/>
      <c r="B9" s="690"/>
      <c r="C9" s="497" t="s">
        <v>21</v>
      </c>
      <c r="D9" s="342"/>
      <c r="E9" s="301" t="s">
        <v>65</v>
      </c>
      <c r="F9" s="699" t="s">
        <v>23</v>
      </c>
      <c r="G9" s="699"/>
      <c r="H9" s="297" t="s">
        <v>18</v>
      </c>
      <c r="I9" s="333" t="s">
        <v>66</v>
      </c>
      <c r="J9" s="298" t="s">
        <v>67</v>
      </c>
      <c r="K9" s="333" t="s">
        <v>68</v>
      </c>
      <c r="L9" s="298" t="s">
        <v>69</v>
      </c>
      <c r="M9" s="333" t="s">
        <v>70</v>
      </c>
      <c r="N9" s="298" t="s">
        <v>71</v>
      </c>
      <c r="O9" s="333" t="s">
        <v>72</v>
      </c>
      <c r="P9" s="297" t="s">
        <v>73</v>
      </c>
      <c r="Q9" s="333" t="s">
        <v>74</v>
      </c>
      <c r="R9" s="298" t="s">
        <v>75</v>
      </c>
      <c r="S9" s="299" t="s">
        <v>76</v>
      </c>
      <c r="U9" s="140"/>
    </row>
    <row r="10" spans="1:21" ht="18" customHeight="1">
      <c r="A10" s="476"/>
      <c r="B10" s="476"/>
      <c r="C10" s="402"/>
      <c r="D10" s="462"/>
      <c r="E10" s="402"/>
      <c r="F10" s="373"/>
      <c r="G10" s="374"/>
      <c r="H10" s="358"/>
      <c r="I10" s="359"/>
      <c r="J10" s="360"/>
      <c r="K10" s="359"/>
      <c r="L10" s="360"/>
      <c r="M10" s="359"/>
      <c r="N10" s="361"/>
      <c r="O10" s="361"/>
      <c r="P10" s="344"/>
      <c r="Q10" s="361"/>
      <c r="R10" s="300"/>
      <c r="S10" s="362"/>
      <c r="T10" s="295"/>
      <c r="U10" s="144"/>
    </row>
    <row r="11" spans="1:21" ht="18" customHeight="1">
      <c r="A11" s="396" t="str">
        <f>+'S.AFRICA via SIN'!A10</f>
        <v>SANTA LOUKIA</v>
      </c>
      <c r="B11" s="541" t="str">
        <f>+'S.AFRICA via SIN'!B10</f>
        <v>183S</v>
      </c>
      <c r="C11" s="544">
        <f>+'S.AFRICA via SIN'!C10</f>
        <v>44534</v>
      </c>
      <c r="D11" s="463" t="s">
        <v>41</v>
      </c>
      <c r="E11" s="459">
        <f>C11+2</f>
        <v>44536</v>
      </c>
      <c r="F11" s="455" t="s">
        <v>228</v>
      </c>
      <c r="G11" s="478" t="s">
        <v>229</v>
      </c>
      <c r="H11" s="363">
        <v>44543</v>
      </c>
      <c r="I11" s="364">
        <f>H11+23</f>
        <v>44566</v>
      </c>
      <c r="J11" s="363" t="s">
        <v>31</v>
      </c>
      <c r="K11" s="364">
        <f>H11+24</f>
        <v>44567</v>
      </c>
      <c r="L11" s="365">
        <f>H11+26</f>
        <v>44569</v>
      </c>
      <c r="M11" s="364">
        <f>H11+27</f>
        <v>44570</v>
      </c>
      <c r="N11" s="357">
        <f>H11+30</f>
        <v>44573</v>
      </c>
      <c r="O11" s="357">
        <f>H11+32</f>
        <v>44575</v>
      </c>
      <c r="P11" s="345">
        <f>H11+36</f>
        <v>44579</v>
      </c>
      <c r="Q11" s="356" t="s">
        <v>31</v>
      </c>
      <c r="R11" s="363" t="s">
        <v>31</v>
      </c>
      <c r="S11" s="363" t="s">
        <v>31</v>
      </c>
      <c r="T11" s="296" t="s">
        <v>93</v>
      </c>
      <c r="U11" s="144"/>
    </row>
    <row r="12" spans="1:21" ht="18" customHeight="1">
      <c r="A12" s="542" t="str">
        <f>+'S.AFRICA via SIN'!A11</f>
        <v>SPIRIT OF CAPE TOWN</v>
      </c>
      <c r="B12" s="546" t="str">
        <f>+'S.AFRICA via SIN'!B11</f>
        <v>002S</v>
      </c>
      <c r="C12" s="545">
        <f>+'S.AFRICA via SIN'!C11</f>
        <v>44536</v>
      </c>
      <c r="D12" s="504" t="s">
        <v>40</v>
      </c>
      <c r="E12" s="529">
        <f>+C12+2</f>
        <v>44538</v>
      </c>
      <c r="F12" s="455"/>
      <c r="G12" s="532"/>
      <c r="H12" s="356"/>
      <c r="I12" s="364"/>
      <c r="J12" s="356"/>
      <c r="K12" s="364"/>
      <c r="L12" s="357"/>
      <c r="M12" s="364"/>
      <c r="N12" s="357"/>
      <c r="O12" s="357"/>
      <c r="P12" s="345"/>
      <c r="Q12" s="356"/>
      <c r="R12" s="356"/>
      <c r="S12" s="533"/>
      <c r="T12" s="296"/>
      <c r="U12" s="144"/>
    </row>
    <row r="13" spans="1:21" ht="18" customHeight="1">
      <c r="A13" s="534"/>
      <c r="B13" s="535"/>
      <c r="C13" s="536"/>
      <c r="D13" s="537"/>
      <c r="E13" s="538"/>
      <c r="F13" s="510" t="s">
        <v>236</v>
      </c>
      <c r="G13" s="602" t="s">
        <v>237</v>
      </c>
      <c r="H13" s="347">
        <v>44550</v>
      </c>
      <c r="I13" s="348" t="s">
        <v>31</v>
      </c>
      <c r="J13" s="347">
        <f>H13+24</f>
        <v>44574</v>
      </c>
      <c r="K13" s="349">
        <f>H13+26</f>
        <v>44576</v>
      </c>
      <c r="L13" s="347">
        <f>H13+28</f>
        <v>44578</v>
      </c>
      <c r="M13" s="349">
        <f>H13+29</f>
        <v>44579</v>
      </c>
      <c r="N13" s="350" t="s">
        <v>31</v>
      </c>
      <c r="O13" s="350" t="s">
        <v>31</v>
      </c>
      <c r="P13" s="350" t="s">
        <v>31</v>
      </c>
      <c r="Q13" s="350" t="s">
        <v>31</v>
      </c>
      <c r="R13" s="347">
        <f>H13+30</f>
        <v>44580</v>
      </c>
      <c r="S13" s="351">
        <f>H13+29</f>
        <v>44579</v>
      </c>
      <c r="T13" s="331" t="s">
        <v>94</v>
      </c>
      <c r="U13"/>
    </row>
    <row r="14" spans="1:21" ht="18" customHeight="1">
      <c r="A14" s="476"/>
      <c r="B14" s="476"/>
      <c r="C14" s="402"/>
      <c r="D14" s="462"/>
      <c r="E14" s="402"/>
      <c r="F14" s="373"/>
      <c r="G14" s="374"/>
      <c r="H14" s="358"/>
      <c r="I14" s="359"/>
      <c r="J14" s="360"/>
      <c r="K14" s="359"/>
      <c r="L14" s="360"/>
      <c r="M14" s="359"/>
      <c r="N14" s="361"/>
      <c r="O14" s="361"/>
      <c r="P14" s="344"/>
      <c r="Q14" s="361"/>
      <c r="R14" s="300"/>
      <c r="S14" s="362"/>
      <c r="T14" s="295"/>
      <c r="U14" s="144"/>
    </row>
    <row r="15" spans="1:21" ht="18" customHeight="1">
      <c r="A15" s="396" t="str">
        <f>+'S.AFRICA via SIN'!A16</f>
        <v>CAPE FAWLEY</v>
      </c>
      <c r="B15" s="541" t="str">
        <f>+'S.AFRICA via SIN'!B16</f>
        <v>064S</v>
      </c>
      <c r="C15" s="544">
        <f>+'S.AFRICA via SIN'!C16</f>
        <v>44541</v>
      </c>
      <c r="D15" s="463" t="s">
        <v>41</v>
      </c>
      <c r="E15" s="459">
        <f>C15+2</f>
        <v>44543</v>
      </c>
      <c r="F15" s="455" t="s">
        <v>230</v>
      </c>
      <c r="G15" s="478" t="s">
        <v>231</v>
      </c>
      <c r="H15" s="363">
        <v>44550</v>
      </c>
      <c r="I15" s="364">
        <f>H15+23</f>
        <v>44573</v>
      </c>
      <c r="J15" s="363" t="s">
        <v>31</v>
      </c>
      <c r="K15" s="364">
        <f>H15+24</f>
        <v>44574</v>
      </c>
      <c r="L15" s="365">
        <f>H15+26</f>
        <v>44576</v>
      </c>
      <c r="M15" s="364">
        <f>H15+27</f>
        <v>44577</v>
      </c>
      <c r="N15" s="357">
        <f>H15+30</f>
        <v>44580</v>
      </c>
      <c r="O15" s="357">
        <f>H15+32</f>
        <v>44582</v>
      </c>
      <c r="P15" s="345">
        <f>H15+36</f>
        <v>44586</v>
      </c>
      <c r="Q15" s="356" t="s">
        <v>31</v>
      </c>
      <c r="R15" s="363" t="s">
        <v>31</v>
      </c>
      <c r="S15" s="363" t="s">
        <v>31</v>
      </c>
      <c r="T15" s="296" t="s">
        <v>93</v>
      </c>
      <c r="U15" s="144"/>
    </row>
    <row r="16" spans="1:21" ht="18" customHeight="1">
      <c r="A16" s="542" t="str">
        <f>+'S.AFRICA via SIN'!A17</f>
        <v>CSCL LIMA</v>
      </c>
      <c r="B16" s="546" t="str">
        <f>+'S.AFRICA via SIN'!B17</f>
        <v>120S</v>
      </c>
      <c r="C16" s="545">
        <f>+'S.AFRICA via SIN'!C17</f>
        <v>44543</v>
      </c>
      <c r="D16" s="504" t="s">
        <v>40</v>
      </c>
      <c r="E16" s="529">
        <f>C16+2</f>
        <v>44545</v>
      </c>
      <c r="F16" s="455"/>
      <c r="G16" s="532"/>
      <c r="H16" s="356"/>
      <c r="I16" s="364"/>
      <c r="J16" s="356"/>
      <c r="K16" s="364"/>
      <c r="L16" s="357"/>
      <c r="M16" s="364"/>
      <c r="N16" s="357"/>
      <c r="O16" s="357"/>
      <c r="P16" s="345"/>
      <c r="Q16" s="356"/>
      <c r="R16" s="356"/>
      <c r="S16" s="533"/>
      <c r="T16" s="296"/>
      <c r="U16" s="144"/>
    </row>
    <row r="17" spans="1:21" ht="18" customHeight="1">
      <c r="A17" s="534"/>
      <c r="B17" s="535"/>
      <c r="C17" s="536"/>
      <c r="D17" s="537"/>
      <c r="E17" s="538"/>
      <c r="F17" s="510" t="s">
        <v>238</v>
      </c>
      <c r="G17" s="602" t="s">
        <v>239</v>
      </c>
      <c r="H17" s="347">
        <v>44550</v>
      </c>
      <c r="I17" s="348" t="s">
        <v>31</v>
      </c>
      <c r="J17" s="347">
        <f>H17+24</f>
        <v>44574</v>
      </c>
      <c r="K17" s="349">
        <f>H17+26</f>
        <v>44576</v>
      </c>
      <c r="L17" s="347">
        <f>H17+28</f>
        <v>44578</v>
      </c>
      <c r="M17" s="349">
        <f>H17+29</f>
        <v>44579</v>
      </c>
      <c r="N17" s="350" t="s">
        <v>31</v>
      </c>
      <c r="O17" s="350" t="s">
        <v>31</v>
      </c>
      <c r="P17" s="350" t="s">
        <v>31</v>
      </c>
      <c r="Q17" s="350" t="s">
        <v>31</v>
      </c>
      <c r="R17" s="347">
        <f>H17+30</f>
        <v>44580</v>
      </c>
      <c r="S17" s="351">
        <f>H17+29</f>
        <v>44579</v>
      </c>
      <c r="T17" s="331" t="s">
        <v>94</v>
      </c>
      <c r="U17"/>
    </row>
    <row r="18" spans="1:21" ht="18" customHeight="1">
      <c r="A18" s="476"/>
      <c r="B18" s="476"/>
      <c r="C18" s="402"/>
      <c r="D18" s="462"/>
      <c r="E18" s="402"/>
      <c r="F18" s="373"/>
      <c r="G18" s="374"/>
      <c r="H18" s="358"/>
      <c r="I18" s="359"/>
      <c r="J18" s="360"/>
      <c r="K18" s="359"/>
      <c r="L18" s="360"/>
      <c r="M18" s="359"/>
      <c r="N18" s="361"/>
      <c r="O18" s="361"/>
      <c r="P18" s="344"/>
      <c r="Q18" s="361"/>
      <c r="R18" s="300"/>
      <c r="S18" s="362"/>
      <c r="T18" s="295"/>
      <c r="U18" s="144"/>
    </row>
    <row r="19" spans="1:21" ht="18" customHeight="1">
      <c r="A19" s="396" t="str">
        <f>+'S.AFRICA via SIN'!A22</f>
        <v>BLANK</v>
      </c>
      <c r="B19" s="541">
        <f>+'S.AFRICA via SIN'!B22</f>
        <v>0</v>
      </c>
      <c r="C19" s="544">
        <f>+'S.AFRICA via SIN'!C22</f>
        <v>44548</v>
      </c>
      <c r="D19" s="463" t="s">
        <v>128</v>
      </c>
      <c r="E19" s="459">
        <f>C19+2</f>
        <v>44550</v>
      </c>
      <c r="F19" s="455" t="s">
        <v>232</v>
      </c>
      <c r="G19" s="478" t="s">
        <v>233</v>
      </c>
      <c r="H19" s="363">
        <v>44557</v>
      </c>
      <c r="I19" s="364">
        <f>H19+23</f>
        <v>44580</v>
      </c>
      <c r="J19" s="363" t="s">
        <v>31</v>
      </c>
      <c r="K19" s="364">
        <f>H19+24</f>
        <v>44581</v>
      </c>
      <c r="L19" s="365">
        <f>H19+26</f>
        <v>44583</v>
      </c>
      <c r="M19" s="364">
        <f>H19+27</f>
        <v>44584</v>
      </c>
      <c r="N19" s="357">
        <f>H19+30</f>
        <v>44587</v>
      </c>
      <c r="O19" s="357">
        <f>H19+32</f>
        <v>44589</v>
      </c>
      <c r="P19" s="345">
        <f>H19+36</f>
        <v>44593</v>
      </c>
      <c r="Q19" s="356" t="s">
        <v>31</v>
      </c>
      <c r="R19" s="363" t="s">
        <v>31</v>
      </c>
      <c r="S19" s="363" t="s">
        <v>31</v>
      </c>
      <c r="T19" s="296" t="s">
        <v>93</v>
      </c>
      <c r="U19" s="144"/>
    </row>
    <row r="20" spans="1:21" ht="18" customHeight="1">
      <c r="A20" s="542" t="str">
        <f>+'S.AFRICA via SIN'!A23</f>
        <v>SPIRIT OF CAPE TOWN</v>
      </c>
      <c r="B20" s="546" t="str">
        <f>+'S.AFRICA via SIN'!B23</f>
        <v>003S</v>
      </c>
      <c r="C20" s="545">
        <f>+'S.AFRICA via SIN'!C23</f>
        <v>44550</v>
      </c>
      <c r="D20" s="504" t="s">
        <v>40</v>
      </c>
      <c r="E20" s="529">
        <f>C20+2</f>
        <v>44552</v>
      </c>
      <c r="F20" s="472" t="s">
        <v>119</v>
      </c>
      <c r="G20" s="473"/>
      <c r="H20" s="481"/>
      <c r="I20" s="482" t="s">
        <v>31</v>
      </c>
      <c r="J20" s="482" t="s">
        <v>31</v>
      </c>
      <c r="K20" s="482" t="s">
        <v>31</v>
      </c>
      <c r="L20" s="482" t="s">
        <v>31</v>
      </c>
      <c r="M20" s="483"/>
      <c r="N20" s="484" t="s">
        <v>31</v>
      </c>
      <c r="O20" s="485" t="s">
        <v>31</v>
      </c>
      <c r="P20" s="485" t="s">
        <v>31</v>
      </c>
      <c r="Q20" s="485" t="s">
        <v>31</v>
      </c>
      <c r="R20" s="485" t="s">
        <v>31</v>
      </c>
      <c r="S20" s="485" t="s">
        <v>31</v>
      </c>
      <c r="T20" s="636" t="s">
        <v>94</v>
      </c>
      <c r="U20" s="144"/>
    </row>
    <row r="21" spans="1:21" ht="18" customHeight="1">
      <c r="A21" s="534"/>
      <c r="B21" s="535"/>
      <c r="C21" s="536"/>
      <c r="D21" s="537"/>
      <c r="E21" s="538"/>
      <c r="F21" s="510"/>
      <c r="G21" s="602"/>
      <c r="H21" s="347"/>
      <c r="I21" s="348"/>
      <c r="J21" s="347"/>
      <c r="K21" s="349"/>
      <c r="L21" s="347"/>
      <c r="M21" s="349"/>
      <c r="N21" s="350"/>
      <c r="O21" s="350"/>
      <c r="P21" s="350"/>
      <c r="Q21" s="350"/>
      <c r="R21" s="347"/>
      <c r="S21" s="351"/>
      <c r="T21" s="331"/>
      <c r="U21"/>
    </row>
    <row r="22" spans="1:21" ht="18" customHeight="1">
      <c r="A22" s="476"/>
      <c r="B22" s="476"/>
      <c r="C22" s="402"/>
      <c r="D22" s="462"/>
      <c r="E22" s="402"/>
      <c r="F22" s="373"/>
      <c r="G22" s="374"/>
      <c r="H22" s="358"/>
      <c r="I22" s="359"/>
      <c r="J22" s="360"/>
      <c r="K22" s="359"/>
      <c r="L22" s="360"/>
      <c r="M22" s="359"/>
      <c r="N22" s="361"/>
      <c r="O22" s="361"/>
      <c r="P22" s="344"/>
      <c r="Q22" s="361"/>
      <c r="R22" s="300"/>
      <c r="S22" s="362"/>
      <c r="T22" s="295"/>
      <c r="U22" s="144"/>
    </row>
    <row r="23" spans="1:21" ht="18" customHeight="1">
      <c r="A23" s="396" t="str">
        <f>+'S.AFRICA via SIN'!A28</f>
        <v>SANTA LOUKIA</v>
      </c>
      <c r="B23" s="541" t="str">
        <f>+'S.AFRICA via SIN'!B28</f>
        <v>184S</v>
      </c>
      <c r="C23" s="544">
        <f>+'S.AFRICA via SIN'!C28</f>
        <v>44555</v>
      </c>
      <c r="D23" s="463" t="s">
        <v>41</v>
      </c>
      <c r="E23" s="459">
        <f>C23+2</f>
        <v>44557</v>
      </c>
      <c r="F23" s="455" t="s">
        <v>234</v>
      </c>
      <c r="G23" s="478" t="s">
        <v>235</v>
      </c>
      <c r="H23" s="363">
        <v>44199</v>
      </c>
      <c r="I23" s="364">
        <f>H23+23</f>
        <v>44222</v>
      </c>
      <c r="J23" s="363" t="s">
        <v>31</v>
      </c>
      <c r="K23" s="364">
        <f>H23+24</f>
        <v>44223</v>
      </c>
      <c r="L23" s="365">
        <f>H23+26</f>
        <v>44225</v>
      </c>
      <c r="M23" s="364">
        <f>H23+27</f>
        <v>44226</v>
      </c>
      <c r="N23" s="357">
        <f>H23+30</f>
        <v>44229</v>
      </c>
      <c r="O23" s="357">
        <f>H23+32</f>
        <v>44231</v>
      </c>
      <c r="P23" s="345">
        <f>H23+36</f>
        <v>44235</v>
      </c>
      <c r="Q23" s="356" t="s">
        <v>31</v>
      </c>
      <c r="R23" s="363" t="s">
        <v>31</v>
      </c>
      <c r="S23" s="363" t="s">
        <v>31</v>
      </c>
      <c r="T23" s="296" t="s">
        <v>93</v>
      </c>
      <c r="U23" s="144"/>
    </row>
    <row r="24" spans="1:21" ht="18" customHeight="1">
      <c r="A24" s="542" t="str">
        <f>+'S.AFRICA via SIN'!A29</f>
        <v>CSCL LIMA</v>
      </c>
      <c r="B24" s="546" t="str">
        <f>+'S.AFRICA via SIN'!B29</f>
        <v>121S</v>
      </c>
      <c r="C24" s="545">
        <f>+'S.AFRICA via SIN'!C29</f>
        <v>44557</v>
      </c>
      <c r="D24" s="504" t="s">
        <v>40</v>
      </c>
      <c r="E24" s="529">
        <f>C24+2</f>
        <v>44559</v>
      </c>
      <c r="F24" s="632" t="s">
        <v>240</v>
      </c>
      <c r="G24" s="633" t="s">
        <v>241</v>
      </c>
      <c r="H24" s="570">
        <v>44199</v>
      </c>
      <c r="I24" s="567" t="s">
        <v>31</v>
      </c>
      <c r="J24" s="570">
        <f>H24+24</f>
        <v>44223</v>
      </c>
      <c r="K24" s="567">
        <f>H24+26</f>
        <v>44225</v>
      </c>
      <c r="L24" s="569">
        <f>H24+28</f>
        <v>44227</v>
      </c>
      <c r="M24" s="567">
        <f>H24+29</f>
        <v>44228</v>
      </c>
      <c r="N24" s="569" t="s">
        <v>31</v>
      </c>
      <c r="O24" s="569" t="s">
        <v>31</v>
      </c>
      <c r="P24" s="634" t="s">
        <v>31</v>
      </c>
      <c r="Q24" s="570" t="s">
        <v>31</v>
      </c>
      <c r="R24" s="570">
        <f>H24+30</f>
        <v>44229</v>
      </c>
      <c r="S24" s="635">
        <f>H24+29</f>
        <v>44228</v>
      </c>
      <c r="T24" s="636" t="s">
        <v>94</v>
      </c>
      <c r="U24" s="144"/>
    </row>
    <row r="25" spans="1:21" ht="18" customHeight="1">
      <c r="A25" s="534"/>
      <c r="B25" s="535"/>
      <c r="C25" s="536"/>
      <c r="D25" s="537"/>
      <c r="E25" s="538"/>
      <c r="F25" s="510"/>
      <c r="G25" s="602"/>
      <c r="H25" s="347"/>
      <c r="I25" s="348"/>
      <c r="J25" s="347"/>
      <c r="K25" s="349"/>
      <c r="L25" s="347"/>
      <c r="M25" s="349"/>
      <c r="N25" s="350"/>
      <c r="O25" s="350"/>
      <c r="P25" s="350"/>
      <c r="Q25" s="350"/>
      <c r="R25" s="347"/>
      <c r="S25" s="351"/>
      <c r="T25" s="331"/>
      <c r="U25"/>
    </row>
    <row r="26" spans="1:21" s="162" customFormat="1" ht="18" customHeight="1">
      <c r="A26" s="564"/>
      <c r="B26" s="503"/>
      <c r="C26" s="547"/>
      <c r="D26" s="503"/>
      <c r="E26" s="547"/>
      <c r="F26" s="565"/>
      <c r="G26" s="566"/>
      <c r="H26" s="567"/>
      <c r="I26" s="568"/>
      <c r="J26" s="567"/>
      <c r="K26" s="567"/>
      <c r="L26" s="567"/>
      <c r="M26" s="567"/>
      <c r="N26" s="568"/>
      <c r="O26" s="568"/>
      <c r="P26" s="568"/>
      <c r="Q26" s="568"/>
      <c r="R26" s="567"/>
      <c r="S26" s="567"/>
      <c r="T26" s="331"/>
      <c r="U26" s="143"/>
    </row>
    <row r="27" spans="1:21" s="162" customFormat="1" ht="18" customHeight="1">
      <c r="A27" s="564"/>
      <c r="B27" s="503"/>
      <c r="C27" s="547"/>
      <c r="D27" s="503"/>
      <c r="E27" s="547"/>
      <c r="F27" s="565"/>
      <c r="G27" s="566"/>
      <c r="H27" s="567"/>
      <c r="I27" s="568"/>
      <c r="J27" s="567"/>
      <c r="K27" s="567"/>
      <c r="L27" s="567"/>
      <c r="M27" s="567"/>
      <c r="N27" s="568"/>
      <c r="O27" s="568"/>
      <c r="P27" s="568"/>
      <c r="Q27" s="568"/>
      <c r="R27" s="567"/>
      <c r="S27" s="567"/>
      <c r="T27" s="331"/>
      <c r="U27" s="143"/>
    </row>
    <row r="28" spans="1:21" s="162" customFormat="1" ht="18" customHeight="1">
      <c r="A28" s="564"/>
      <c r="B28" s="503"/>
      <c r="C28" s="547"/>
      <c r="D28" s="503"/>
      <c r="E28" s="547"/>
      <c r="F28" s="565"/>
      <c r="G28" s="566"/>
      <c r="H28" s="567"/>
      <c r="I28" s="568"/>
      <c r="J28" s="567"/>
      <c r="K28" s="567"/>
      <c r="L28" s="567"/>
      <c r="M28" s="567"/>
      <c r="N28" s="568"/>
      <c r="O28" s="568"/>
      <c r="P28" s="568"/>
      <c r="Q28" s="568"/>
      <c r="R28" s="567"/>
      <c r="S28" s="567"/>
      <c r="T28" s="331"/>
      <c r="U28" s="143"/>
    </row>
    <row r="29" spans="1:21" s="162" customFormat="1" ht="18" customHeight="1">
      <c r="A29" s="564"/>
      <c r="B29" s="503"/>
      <c r="C29" s="547"/>
      <c r="D29" s="503"/>
      <c r="E29" s="547"/>
      <c r="F29" s="565"/>
      <c r="G29" s="566"/>
      <c r="H29" s="567"/>
      <c r="I29" s="568"/>
      <c r="J29" s="567"/>
      <c r="K29" s="567"/>
      <c r="L29" s="567"/>
      <c r="M29" s="567"/>
      <c r="N29" s="568"/>
      <c r="O29" s="568"/>
      <c r="P29" s="568"/>
      <c r="Q29" s="568"/>
      <c r="R29" s="567"/>
      <c r="S29" s="567"/>
      <c r="T29" s="331"/>
      <c r="U29" s="143"/>
    </row>
    <row r="30" spans="1:21" ht="14.4">
      <c r="O30" s="183"/>
    </row>
    <row r="31" spans="1:21">
      <c r="S31" s="188" t="s">
        <v>32</v>
      </c>
    </row>
    <row r="32" spans="1:21">
      <c r="A32" s="177" t="s">
        <v>33</v>
      </c>
      <c r="B32" s="177"/>
      <c r="C32" s="184"/>
      <c r="D32" s="185"/>
      <c r="E32" s="185"/>
      <c r="F32" s="186"/>
      <c r="G32" s="292"/>
      <c r="H32" s="187"/>
    </row>
    <row r="33" spans="1:19" ht="14.4">
      <c r="A33" s="403" t="s">
        <v>120</v>
      </c>
      <c r="B33" s="189"/>
      <c r="C33" s="201"/>
      <c r="D33" s="190"/>
      <c r="E33" s="190"/>
      <c r="F33" s="93"/>
      <c r="G33" s="280"/>
      <c r="H33" s="186"/>
      <c r="S33" s="66"/>
    </row>
    <row r="34" spans="1:19" ht="14.4">
      <c r="A34" s="318" t="s">
        <v>77</v>
      </c>
      <c r="B34" s="189"/>
      <c r="C34" s="201"/>
      <c r="D34" s="190"/>
      <c r="E34" s="190"/>
      <c r="F34" s="93"/>
      <c r="G34" s="280"/>
      <c r="H34" s="186"/>
      <c r="S34" s="66"/>
    </row>
    <row r="35" spans="1:19" ht="14.4">
      <c r="A35" s="1" t="s">
        <v>78</v>
      </c>
      <c r="B35" s="191"/>
      <c r="C35" s="192"/>
      <c r="D35" s="190"/>
      <c r="E35" s="190"/>
      <c r="F35" s="92"/>
      <c r="G35" s="276"/>
      <c r="H35" s="193"/>
      <c r="S35" s="66"/>
    </row>
    <row r="36" spans="1:19" ht="14.4">
      <c r="A36" s="178"/>
      <c r="B36" s="189"/>
      <c r="C36" s="201"/>
      <c r="D36" s="190"/>
      <c r="E36" s="190"/>
      <c r="F36" s="93"/>
      <c r="G36" s="280"/>
      <c r="H36" s="186"/>
      <c r="S36" s="66"/>
    </row>
    <row r="37" spans="1:19" ht="14.4">
      <c r="A37" s="179" t="s">
        <v>103</v>
      </c>
      <c r="B37" s="194"/>
      <c r="C37" s="202"/>
      <c r="D37" s="195"/>
      <c r="E37" s="196"/>
      <c r="F37" s="197"/>
      <c r="G37" s="293"/>
      <c r="H37" s="193"/>
      <c r="S37" s="66"/>
    </row>
    <row r="38" spans="1:19">
      <c r="A38" s="179" t="s">
        <v>102</v>
      </c>
      <c r="B38" s="198"/>
      <c r="C38" s="199"/>
      <c r="D38" s="200"/>
      <c r="E38" s="203"/>
      <c r="F38" s="92"/>
      <c r="G38" s="276"/>
      <c r="H38" s="186"/>
      <c r="S38" s="66"/>
    </row>
    <row r="39" spans="1:19">
      <c r="S39" s="66"/>
    </row>
    <row r="42" spans="1:19">
      <c r="A42" s="204" t="s">
        <v>79</v>
      </c>
      <c r="B42" s="204"/>
      <c r="C42" s="204"/>
      <c r="D42" s="204"/>
      <c r="E42" s="204"/>
      <c r="F42" s="204"/>
      <c r="G42" s="294"/>
      <c r="H42" s="204"/>
      <c r="I42" s="204"/>
      <c r="J42" s="204"/>
      <c r="K42" s="204"/>
      <c r="L42" s="204"/>
      <c r="M42" s="204"/>
      <c r="N42" s="204"/>
      <c r="O42" s="204"/>
      <c r="P42" s="204"/>
      <c r="Q42" s="204"/>
    </row>
  </sheetData>
  <mergeCells count="7">
    <mergeCell ref="B1:S1"/>
    <mergeCell ref="B2:S2"/>
    <mergeCell ref="A8:B9"/>
    <mergeCell ref="F8:G8"/>
    <mergeCell ref="I8:S8"/>
    <mergeCell ref="F9:G9"/>
    <mergeCell ref="C8:D8"/>
  </mergeCells>
  <hyperlinks>
    <hyperlink ref="A7" location="MENU!A1" display="BACK TO MENU" xr:uid="{00000000-0004-0000-0700-000000000000}"/>
  </hyperlinks>
  <pageMargins left="0" right="0" top="0" bottom="0" header="0" footer="0"/>
  <pageSetup paperSize="9" scale="5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33"/>
  <sheetViews>
    <sheetView showGridLines="0" tabSelected="1" zoomScale="80" zoomScaleNormal="80" zoomScaleSheetLayoutView="80" workbookViewId="0">
      <selection activeCell="G21" sqref="G21"/>
    </sheetView>
  </sheetViews>
  <sheetFormatPr defaultColWidth="8" defaultRowHeight="13.8"/>
  <cols>
    <col min="1" max="1" width="22.08984375" style="170" customWidth="1"/>
    <col min="2" max="2" width="14.26953125" style="170" customWidth="1"/>
    <col min="3" max="3" width="8" style="165" bestFit="1" customWidth="1"/>
    <col min="4" max="4" width="6.36328125" style="165" customWidth="1"/>
    <col min="5" max="5" width="9.26953125" style="165" customWidth="1"/>
    <col min="6" max="6" width="25.08984375" style="166" customWidth="1"/>
    <col min="7" max="7" width="15.08984375" style="170" customWidth="1"/>
    <col min="8" max="8" width="15.6328125" style="165" bestFit="1" customWidth="1"/>
    <col min="9" max="9" width="10.6328125" style="165" bestFit="1" customWidth="1"/>
    <col min="10" max="10" width="16.7265625" style="165" customWidth="1"/>
    <col min="11" max="11" width="8.26953125" style="165" bestFit="1" customWidth="1"/>
    <col min="12" max="12" width="5.08984375" style="165" bestFit="1" customWidth="1"/>
    <col min="13" max="13" width="5.26953125" style="165" bestFit="1" customWidth="1"/>
    <col min="14" max="14" width="4.6328125" style="165" bestFit="1" customWidth="1"/>
    <col min="15" max="16384" width="8" style="165"/>
  </cols>
  <sheetData>
    <row r="1" spans="1:11" ht="17.399999999999999">
      <c r="B1" s="702" t="s">
        <v>0</v>
      </c>
      <c r="C1" s="702"/>
      <c r="D1" s="702"/>
      <c r="E1" s="702"/>
      <c r="F1" s="702"/>
      <c r="G1" s="702"/>
      <c r="H1" s="702"/>
      <c r="I1" s="702"/>
      <c r="J1" s="702"/>
    </row>
    <row r="2" spans="1:11" ht="17.399999999999999">
      <c r="B2" s="703" t="s">
        <v>7</v>
      </c>
      <c r="C2" s="703"/>
      <c r="D2" s="703"/>
      <c r="E2" s="703"/>
      <c r="F2" s="703"/>
      <c r="G2" s="703"/>
      <c r="H2" s="703"/>
      <c r="I2" s="703"/>
      <c r="J2" s="703"/>
    </row>
    <row r="3" spans="1:11">
      <c r="A3" s="165"/>
      <c r="B3" s="176"/>
      <c r="C3" s="176"/>
      <c r="D3" s="176"/>
      <c r="E3" s="176"/>
      <c r="F3" s="171"/>
      <c r="G3" s="309"/>
      <c r="H3" s="176"/>
      <c r="I3" s="176"/>
      <c r="J3" s="176"/>
    </row>
    <row r="4" spans="1:11">
      <c r="A4" s="224"/>
      <c r="B4" s="182"/>
      <c r="C4" s="182"/>
      <c r="D4" s="182"/>
      <c r="E4" s="182"/>
      <c r="F4" s="171"/>
      <c r="G4" s="309"/>
      <c r="H4" s="182"/>
      <c r="I4" s="182"/>
      <c r="J4" s="182"/>
    </row>
    <row r="5" spans="1:11">
      <c r="A5" s="224"/>
      <c r="B5" s="236"/>
      <c r="C5" s="236"/>
      <c r="D5" s="236"/>
      <c r="E5" s="236"/>
      <c r="F5" s="171"/>
      <c r="G5" s="309"/>
      <c r="H5" s="236"/>
      <c r="I5" s="236"/>
      <c r="J5" s="236"/>
    </row>
    <row r="6" spans="1:11">
      <c r="A6" s="224"/>
      <c r="B6" s="182"/>
      <c r="C6" s="182"/>
      <c r="D6" s="182"/>
      <c r="E6" s="182"/>
      <c r="F6" s="171"/>
      <c r="G6" s="309"/>
      <c r="H6" s="182"/>
      <c r="I6" s="182"/>
      <c r="J6" s="182"/>
    </row>
    <row r="7" spans="1:11">
      <c r="A7" s="224" t="s">
        <v>14</v>
      </c>
      <c r="B7" s="217"/>
      <c r="C7" s="167"/>
      <c r="D7" s="167"/>
      <c r="E7" s="167"/>
      <c r="F7" s="314"/>
      <c r="G7" s="217"/>
      <c r="H7" s="218"/>
      <c r="I7" s="168"/>
      <c r="J7" s="169"/>
    </row>
    <row r="8" spans="1:11" ht="15" customHeight="1">
      <c r="A8" s="687" t="s">
        <v>125</v>
      </c>
      <c r="B8" s="688"/>
      <c r="C8" s="700" t="s">
        <v>17</v>
      </c>
      <c r="D8" s="701"/>
      <c r="E8" s="306" t="s">
        <v>18</v>
      </c>
      <c r="F8" s="704" t="s">
        <v>19</v>
      </c>
      <c r="G8" s="704"/>
      <c r="H8" s="393" t="s">
        <v>64</v>
      </c>
      <c r="I8" s="705" t="s">
        <v>18</v>
      </c>
      <c r="J8" s="706"/>
    </row>
    <row r="9" spans="1:11">
      <c r="A9" s="689"/>
      <c r="B9" s="690"/>
      <c r="C9" s="486" t="s">
        <v>21</v>
      </c>
      <c r="D9" s="496"/>
      <c r="E9" s="301" t="s">
        <v>65</v>
      </c>
      <c r="F9" s="707" t="s">
        <v>84</v>
      </c>
      <c r="G9" s="707"/>
      <c r="H9" s="307" t="s">
        <v>18</v>
      </c>
      <c r="I9" s="308" t="s">
        <v>92</v>
      </c>
      <c r="J9" s="346" t="s">
        <v>110</v>
      </c>
    </row>
    <row r="10" spans="1:11">
      <c r="A10" s="597"/>
      <c r="B10" s="597"/>
      <c r="C10" s="598"/>
      <c r="D10" s="599"/>
      <c r="E10" s="598"/>
      <c r="F10" s="571" t="s">
        <v>242</v>
      </c>
      <c r="G10" s="572" t="s">
        <v>243</v>
      </c>
      <c r="H10" s="573">
        <v>44541</v>
      </c>
      <c r="I10" s="574">
        <f>H10+12</f>
        <v>44553</v>
      </c>
      <c r="J10" s="575" t="s">
        <v>31</v>
      </c>
      <c r="K10" s="328" t="s">
        <v>109</v>
      </c>
    </row>
    <row r="11" spans="1:11">
      <c r="A11" s="396" t="str">
        <f>+'S.AMERICA via SIN'!A11</f>
        <v>SANTA LOUKIA</v>
      </c>
      <c r="B11" s="541" t="str">
        <f>+'S.AMERICA via SIN'!B11</f>
        <v>183S</v>
      </c>
      <c r="C11" s="544">
        <f>+'S.AMERICA via SIN'!C11</f>
        <v>44534</v>
      </c>
      <c r="D11" s="463" t="s">
        <v>41</v>
      </c>
      <c r="E11" s="459">
        <f>C11+2</f>
        <v>44536</v>
      </c>
      <c r="F11" s="511" t="s">
        <v>130</v>
      </c>
      <c r="G11" s="457" t="s">
        <v>161</v>
      </c>
      <c r="H11" s="539">
        <v>44537</v>
      </c>
      <c r="I11" s="385" t="s">
        <v>31</v>
      </c>
      <c r="J11" s="386">
        <f>+H11+19</f>
        <v>44556</v>
      </c>
      <c r="K11" s="211" t="s">
        <v>114</v>
      </c>
    </row>
    <row r="12" spans="1:11">
      <c r="A12" s="563" t="str">
        <f>+'S.AMERICA via SIN'!A12</f>
        <v>SPIRIT OF CAPE TOWN</v>
      </c>
      <c r="B12" s="600" t="str">
        <f>+'S.AMERICA via SIN'!B12</f>
        <v>002S</v>
      </c>
      <c r="C12" s="555">
        <f>+'S.AMERICA via SIN'!C12</f>
        <v>44536</v>
      </c>
      <c r="D12" s="537" t="s">
        <v>40</v>
      </c>
      <c r="E12" s="576">
        <f>+C12+2</f>
        <v>44538</v>
      </c>
      <c r="F12" s="577"/>
      <c r="G12" s="578"/>
      <c r="H12" s="579"/>
      <c r="I12" s="580"/>
      <c r="J12" s="581"/>
      <c r="K12" s="211"/>
    </row>
    <row r="13" spans="1:11">
      <c r="A13" s="597"/>
      <c r="B13" s="597"/>
      <c r="C13" s="598"/>
      <c r="D13" s="599"/>
      <c r="E13" s="598"/>
      <c r="F13" s="571" t="s">
        <v>244</v>
      </c>
      <c r="G13" s="572" t="s">
        <v>161</v>
      </c>
      <c r="H13" s="573">
        <v>44548</v>
      </c>
      <c r="I13" s="574"/>
      <c r="J13" s="575" t="s">
        <v>31</v>
      </c>
      <c r="K13" s="328"/>
    </row>
    <row r="14" spans="1:11">
      <c r="A14" s="396" t="str">
        <f>+'S.AMERICA via SIN'!A15</f>
        <v>CAPE FAWLEY</v>
      </c>
      <c r="B14" s="541" t="str">
        <f>+'S.AMERICA via SIN'!B15</f>
        <v>064S</v>
      </c>
      <c r="C14" s="544">
        <f>+'S.AMERICA via SIN'!C15</f>
        <v>44541</v>
      </c>
      <c r="D14" s="463" t="s">
        <v>41</v>
      </c>
      <c r="E14" s="459">
        <f>C14+2</f>
        <v>44543</v>
      </c>
      <c r="F14" s="511" t="s">
        <v>247</v>
      </c>
      <c r="G14" s="457" t="s">
        <v>248</v>
      </c>
      <c r="H14" s="539"/>
      <c r="I14" s="385"/>
      <c r="J14" s="386"/>
      <c r="K14" s="211"/>
    </row>
    <row r="15" spans="1:11">
      <c r="A15" s="563" t="str">
        <f>+'S.AMERICA via SIN'!A16</f>
        <v>CSCL LIMA</v>
      </c>
      <c r="B15" s="600" t="str">
        <f>+'S.AMERICA via SIN'!B16</f>
        <v>120S</v>
      </c>
      <c r="C15" s="555">
        <f>+'S.AMERICA via SIN'!C16</f>
        <v>44543</v>
      </c>
      <c r="D15" s="537" t="s">
        <v>40</v>
      </c>
      <c r="E15" s="576">
        <f>C15+2</f>
        <v>44545</v>
      </c>
      <c r="F15" s="577"/>
      <c r="G15" s="578"/>
      <c r="H15" s="579">
        <v>44551</v>
      </c>
      <c r="I15" s="580" t="s">
        <v>31</v>
      </c>
      <c r="J15" s="581">
        <f>+H15+19</f>
        <v>44570</v>
      </c>
      <c r="K15" s="211"/>
    </row>
    <row r="16" spans="1:11">
      <c r="A16" s="597"/>
      <c r="B16" s="597"/>
      <c r="C16" s="598"/>
      <c r="D16" s="599"/>
      <c r="E16" s="598"/>
      <c r="F16" s="571" t="s">
        <v>245</v>
      </c>
      <c r="G16" s="572" t="s">
        <v>246</v>
      </c>
      <c r="H16" s="573">
        <v>44555</v>
      </c>
      <c r="I16" s="574"/>
      <c r="J16" s="575" t="s">
        <v>31</v>
      </c>
      <c r="K16" s="328"/>
    </row>
    <row r="17" spans="1:23">
      <c r="A17" s="396" t="str">
        <f>+'S.AMERICA via SIN'!A19</f>
        <v>BLANK</v>
      </c>
      <c r="B17" s="541">
        <f>+'S.AMERICA via SIN'!B19</f>
        <v>0</v>
      </c>
      <c r="C17" s="544">
        <f>+'S.AMERICA via SIN'!C19</f>
        <v>44548</v>
      </c>
      <c r="D17" s="463" t="s">
        <v>128</v>
      </c>
      <c r="E17" s="459">
        <f>C17+2</f>
        <v>44550</v>
      </c>
      <c r="F17" s="511" t="s">
        <v>249</v>
      </c>
      <c r="G17" s="457" t="s">
        <v>250</v>
      </c>
      <c r="H17" s="539">
        <v>44558</v>
      </c>
      <c r="I17" s="385" t="s">
        <v>31</v>
      </c>
      <c r="J17" s="386">
        <f>+H17+19</f>
        <v>44577</v>
      </c>
      <c r="K17" s="211"/>
    </row>
    <row r="18" spans="1:23">
      <c r="A18" s="563" t="str">
        <f>+'S.AMERICA via SIN'!A20</f>
        <v>SPIRIT OF CAPE TOWN</v>
      </c>
      <c r="B18" s="600" t="str">
        <f>+'S.AMERICA via SIN'!B20</f>
        <v>003S</v>
      </c>
      <c r="C18" s="555">
        <f>+'S.AMERICA via SIN'!C20</f>
        <v>44550</v>
      </c>
      <c r="D18" s="537" t="s">
        <v>40</v>
      </c>
      <c r="E18" s="576">
        <f>C18+2</f>
        <v>44552</v>
      </c>
      <c r="F18" s="577"/>
      <c r="G18" s="578"/>
      <c r="H18" s="579"/>
      <c r="I18" s="580"/>
      <c r="J18" s="581"/>
      <c r="K18" s="211"/>
    </row>
    <row r="19" spans="1:23">
      <c r="A19" s="597"/>
      <c r="B19" s="597"/>
      <c r="C19" s="598"/>
      <c r="D19" s="599"/>
      <c r="E19" s="598"/>
      <c r="F19" s="708" t="s">
        <v>158</v>
      </c>
      <c r="G19" s="572" t="s">
        <v>213</v>
      </c>
      <c r="H19" s="573">
        <f t="shared" ref="H19" si="0">H16+7</f>
        <v>44562</v>
      </c>
      <c r="I19" s="574">
        <f>H19+12</f>
        <v>44574</v>
      </c>
      <c r="J19" s="575" t="s">
        <v>31</v>
      </c>
      <c r="K19" s="328"/>
    </row>
    <row r="20" spans="1:23">
      <c r="A20" s="396" t="str">
        <f>+'S.AMERICA via SIN'!A23</f>
        <v>SANTA LOUKIA</v>
      </c>
      <c r="B20" s="541" t="str">
        <f>+'S.AMERICA via SIN'!B23</f>
        <v>184S</v>
      </c>
      <c r="C20" s="544">
        <f>+'S.AMERICA via SIN'!C23</f>
        <v>44555</v>
      </c>
      <c r="D20" s="463" t="s">
        <v>41</v>
      </c>
      <c r="E20" s="459">
        <f>C20+2</f>
        <v>44557</v>
      </c>
      <c r="F20" s="511" t="s">
        <v>159</v>
      </c>
      <c r="G20" s="457" t="s">
        <v>251</v>
      </c>
      <c r="H20" s="539">
        <v>44200</v>
      </c>
      <c r="I20" s="385" t="s">
        <v>31</v>
      </c>
      <c r="J20" s="386">
        <f>+H20+19</f>
        <v>44219</v>
      </c>
      <c r="K20" s="211"/>
    </row>
    <row r="21" spans="1:23">
      <c r="A21" s="563" t="str">
        <f>+'S.AMERICA via SIN'!A24</f>
        <v>CSCL LIMA</v>
      </c>
      <c r="B21" s="600" t="str">
        <f>+'S.AMERICA via SIN'!B24</f>
        <v>121S</v>
      </c>
      <c r="C21" s="555">
        <f>+'S.AMERICA via SIN'!C24</f>
        <v>44557</v>
      </c>
      <c r="D21" s="537" t="s">
        <v>40</v>
      </c>
      <c r="E21" s="576">
        <f>C21+2</f>
        <v>44559</v>
      </c>
      <c r="F21" s="577"/>
      <c r="G21" s="578"/>
      <c r="H21" s="579"/>
      <c r="I21" s="580"/>
      <c r="J21" s="581"/>
      <c r="K21" s="211"/>
    </row>
    <row r="22" spans="1:23">
      <c r="A22" s="564"/>
      <c r="B22" s="503"/>
      <c r="C22" s="547"/>
      <c r="D22" s="503"/>
      <c r="E22" s="547"/>
      <c r="F22" s="582"/>
      <c r="G22" s="583"/>
      <c r="H22" s="584"/>
      <c r="I22" s="585"/>
      <c r="J22" s="586"/>
      <c r="K22" s="454"/>
    </row>
    <row r="23" spans="1:23" ht="14.4">
      <c r="A23" s="215"/>
      <c r="B23" s="215"/>
      <c r="C23" s="207"/>
      <c r="D23" s="207"/>
      <c r="E23" s="207"/>
      <c r="F23" s="329"/>
      <c r="G23" s="215"/>
      <c r="H23" s="185"/>
      <c r="I23" s="183"/>
      <c r="L23" s="216"/>
    </row>
    <row r="24" spans="1:23" ht="14.4">
      <c r="A24" s="215"/>
      <c r="B24" s="215"/>
      <c r="C24" s="207"/>
      <c r="D24" s="207"/>
      <c r="E24" s="207"/>
      <c r="F24" s="329"/>
      <c r="G24" s="215"/>
      <c r="H24" s="185"/>
      <c r="I24" s="183"/>
      <c r="J24" s="188" t="s">
        <v>32</v>
      </c>
      <c r="L24" s="216"/>
    </row>
    <row r="25" spans="1:23">
      <c r="A25" s="177" t="s">
        <v>33</v>
      </c>
      <c r="B25" s="177"/>
      <c r="C25" s="184"/>
      <c r="D25" s="185"/>
      <c r="E25" s="185"/>
      <c r="F25" s="330"/>
      <c r="G25" s="310"/>
      <c r="H25" s="187"/>
      <c r="I25" s="187"/>
      <c r="K25" s="207"/>
      <c r="L25" s="207"/>
    </row>
    <row r="26" spans="1:23" ht="14.4">
      <c r="A26" s="403" t="s">
        <v>120</v>
      </c>
      <c r="B26" s="212"/>
      <c r="C26" s="213"/>
      <c r="D26" s="213"/>
      <c r="E26" s="213"/>
      <c r="F26" s="330"/>
      <c r="G26" s="310"/>
      <c r="H26" s="187"/>
      <c r="I26" s="187"/>
      <c r="L26" s="166"/>
      <c r="M26" s="166"/>
      <c r="N26" s="166"/>
    </row>
    <row r="27" spans="1:23" s="139" customFormat="1" ht="14.4">
      <c r="A27" s="318" t="s">
        <v>77</v>
      </c>
      <c r="B27" s="209"/>
      <c r="C27" s="201"/>
      <c r="D27" s="190"/>
      <c r="E27" s="190"/>
      <c r="F27" s="214"/>
      <c r="G27" s="311"/>
      <c r="H27" s="186"/>
      <c r="Q27" s="165"/>
      <c r="R27" s="165"/>
      <c r="S27" s="165"/>
      <c r="T27" s="165"/>
      <c r="U27" s="165"/>
      <c r="V27" s="165"/>
      <c r="W27" s="165"/>
    </row>
    <row r="28" spans="1:23" s="139" customFormat="1" ht="14.4">
      <c r="A28" s="1" t="s">
        <v>78</v>
      </c>
      <c r="B28" s="209"/>
      <c r="C28" s="201"/>
      <c r="D28" s="190"/>
      <c r="E28" s="190"/>
      <c r="F28" s="214"/>
      <c r="G28" s="311"/>
      <c r="H28" s="186"/>
      <c r="Q28" s="165"/>
      <c r="R28" s="165"/>
      <c r="S28" s="165"/>
      <c r="T28" s="165"/>
      <c r="U28" s="165"/>
      <c r="V28" s="165"/>
      <c r="W28" s="165"/>
    </row>
    <row r="29" spans="1:23" ht="14.4">
      <c r="A29" s="178"/>
      <c r="B29" s="189"/>
      <c r="C29" s="201"/>
      <c r="D29" s="190"/>
      <c r="E29" s="190"/>
      <c r="F29" s="93"/>
      <c r="G29" s="312"/>
      <c r="H29" s="186"/>
      <c r="I29" s="186"/>
      <c r="K29" s="207"/>
      <c r="L29" s="207"/>
    </row>
    <row r="30" spans="1:23" ht="14.4">
      <c r="A30" s="179" t="s">
        <v>103</v>
      </c>
      <c r="B30" s="194"/>
      <c r="C30" s="202"/>
      <c r="D30" s="195"/>
      <c r="E30" s="196"/>
      <c r="F30" s="197"/>
      <c r="G30" s="313"/>
      <c r="H30" s="193"/>
      <c r="I30" s="193"/>
      <c r="K30" s="207"/>
      <c r="L30" s="207"/>
    </row>
    <row r="31" spans="1:23">
      <c r="A31" s="179" t="s">
        <v>102</v>
      </c>
      <c r="B31" s="198"/>
      <c r="C31" s="199"/>
      <c r="D31" s="200"/>
      <c r="E31" s="203"/>
      <c r="F31" s="92"/>
      <c r="G31" s="273"/>
      <c r="H31" s="186"/>
      <c r="I31" s="186"/>
      <c r="K31" s="207"/>
      <c r="L31" s="207"/>
    </row>
    <row r="32" spans="1:23">
      <c r="A32" s="215"/>
      <c r="B32" s="215"/>
      <c r="C32" s="207"/>
      <c r="D32" s="207"/>
      <c r="E32" s="207"/>
      <c r="F32" s="329"/>
      <c r="G32" s="215"/>
      <c r="H32" s="207"/>
      <c r="I32" s="207"/>
      <c r="J32" s="207"/>
      <c r="K32" s="207"/>
      <c r="L32" s="207"/>
    </row>
    <row r="33" spans="1:12">
      <c r="A33" s="215"/>
      <c r="B33" s="215"/>
      <c r="C33" s="207"/>
      <c r="D33" s="207"/>
      <c r="E33" s="207"/>
      <c r="F33" s="329"/>
      <c r="G33" s="215"/>
      <c r="H33" s="207"/>
      <c r="I33" s="207"/>
      <c r="J33" s="207"/>
      <c r="K33" s="207"/>
      <c r="L33" s="207"/>
    </row>
  </sheetData>
  <mergeCells count="7">
    <mergeCell ref="B1:J1"/>
    <mergeCell ref="B2:J2"/>
    <mergeCell ref="A8:B9"/>
    <mergeCell ref="C8:D8"/>
    <mergeCell ref="F8:G8"/>
    <mergeCell ref="I8:J8"/>
    <mergeCell ref="F9:G9"/>
  </mergeCells>
  <hyperlinks>
    <hyperlink ref="A7" location="MENU!A1" display="BACK TO MENU" xr:uid="{00000000-0004-0000-0800-000000000000}"/>
  </hyperlinks>
  <printOptions horizontalCentered="1"/>
  <pageMargins left="0" right="0" top="0" bottom="0" header="0" footer="0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9</vt:i4>
      </vt:variant>
    </vt:vector>
  </HeadingPairs>
  <TitlesOfParts>
    <vt:vector size="9" baseType="lpstr">
      <vt:lpstr>MENU</vt:lpstr>
      <vt:lpstr>MANZANILLO via SHA</vt:lpstr>
      <vt:lpstr>WCSA via NGB</vt:lpstr>
      <vt:lpstr>COLON via TAO</vt:lpstr>
      <vt:lpstr>WCSA via TAO</vt:lpstr>
      <vt:lpstr>Panama+Caribbean via TAO</vt:lpstr>
      <vt:lpstr>S.AFRICA via SIN</vt:lpstr>
      <vt:lpstr>S.AMERICA via SIN</vt:lpstr>
      <vt:lpstr>EAST AFRICA via SIN</vt:lpstr>
    </vt:vector>
  </TitlesOfParts>
  <Company>Cosfi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vthang@coscon.com</dc:creator>
  <cp:lastModifiedBy>User</cp:lastModifiedBy>
  <cp:revision/>
  <dcterms:created xsi:type="dcterms:W3CDTF">1999-08-17T08:14:37Z</dcterms:created>
  <dcterms:modified xsi:type="dcterms:W3CDTF">2021-11-26T15:29:25Z</dcterms:modified>
</cp:coreProperties>
</file>